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งบทดลอง" sheetId="1" r:id="rId1"/>
    <sheet name="งบรับจ่ายเงินสด" sheetId="2" r:id="rId2"/>
    <sheet name="งบกระแสเงินสด" sheetId="3" r:id="rId3"/>
    <sheet name="Sheet1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<sst xmlns="http://schemas.openxmlformats.org/spreadsheetml/2006/main" count="1702" uniqueCount="152">
  <si>
    <t>รายการ</t>
  </si>
  <si>
    <t>รหัสบัญชี</t>
  </si>
  <si>
    <t>เดบิท</t>
  </si>
  <si>
    <t>เครดิต</t>
  </si>
  <si>
    <t>ลูกหนี้เงินยืมสะสม</t>
  </si>
  <si>
    <t>ลูกหนี้เงินยืมงบประมาณ</t>
  </si>
  <si>
    <t>ค่าใช้สอย</t>
  </si>
  <si>
    <t>งบกลาง</t>
  </si>
  <si>
    <t>เงินเดือน</t>
  </si>
  <si>
    <t>รายจ่ายรอจ่าย</t>
  </si>
  <si>
    <t>ค่าตอบแทน</t>
  </si>
  <si>
    <t>เงินสะสม</t>
  </si>
  <si>
    <t>เงินอุดหนุนทั่วไป</t>
  </si>
  <si>
    <t>ค่าจ้างประจำ</t>
  </si>
  <si>
    <t>ค่าจ้างชั่วคราว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</si>
  <si>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</si>
  <si>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</si>
  <si>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</si>
  <si>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</si>
  <si>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</si>
  <si>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</si>
  <si>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รายได้เบ็ดเตล็ด</t>
  </si>
  <si>
    <t>เทศบาลตำบลบ้านเหลื่อม</t>
  </si>
  <si>
    <t>งบทดลอง</t>
  </si>
  <si>
    <t>ณ  วันที่  31  ตุลาคม  2555</t>
  </si>
  <si>
    <t>เงินสด</t>
  </si>
  <si>
    <t>เงินฝากธนาคาร  กรุงไทย  ประเภท - กระแสรายวัน</t>
  </si>
  <si>
    <t>เงินฝากธนาคาร  กรุงไทย  ประเภท - ออมทรัพย์</t>
  </si>
  <si>
    <t>เงินฝาก  ธกส.  ประเภท - กระแสรายวัน</t>
  </si>
  <si>
    <t>เงินฝาก  ธกส.  ประเภท - ออมทรัพย์</t>
  </si>
  <si>
    <t>เงินฝากประจำ  ธนาคารออมสิน</t>
  </si>
  <si>
    <t>เงินฝาก  ก.ส.ท.  หรือ  กสอ.</t>
  </si>
  <si>
    <t>เงินยืมงบประมาณ</t>
  </si>
  <si>
    <t>เงินยืมเงินสะสม</t>
  </si>
  <si>
    <t>รายรับ  (หมายเหตุ  1)</t>
  </si>
  <si>
    <t>เงินรับฝาก  (หมายเหตุ  2)</t>
  </si>
  <si>
    <t>เงินทุนสำรองเงินสะสม</t>
  </si>
  <si>
    <t xml:space="preserve">                                                                          …………………………….</t>
  </si>
  <si>
    <t>นายกเทศมนตรีตำบลบ้านเหลื่อม</t>
  </si>
  <si>
    <t>ปลัดเทศบาลตำบลบ้านเหลื่อม</t>
  </si>
  <si>
    <t>หัวหน้ากองคลังเทศบาลตำบลบ้านเหลื่อม</t>
  </si>
  <si>
    <t>ณ  วันที่  30  พฤศจิกายน  2555</t>
  </si>
  <si>
    <t>ณ  วันที่  31  ธันวาคม    2555</t>
  </si>
  <si>
    <t>งบกลาง  (รายละเอียด 1)</t>
  </si>
  <si>
    <t>รายละเอียดประกอบงบทดลอง</t>
  </si>
  <si>
    <t>รายละเอียด  1  งบกลาง</t>
  </si>
  <si>
    <t xml:space="preserve">  -  จ่ายจากเงินรายรับ</t>
  </si>
  <si>
    <t xml:space="preserve">  -  จ่ายจากเงินอุดหนุนเฉพาะกิจ</t>
  </si>
  <si>
    <t xml:space="preserve">  แยกเป็น          1.  เบี้ยยังชีพผู้สูงอายุ</t>
  </si>
  <si>
    <t xml:space="preserve">                           2.  เบี้ยยังชีพผู้พิการ</t>
  </si>
  <si>
    <t xml:space="preserve">                           3.  ประกันสังคมศูนย์พัฒนาเด็กเล็ก</t>
  </si>
  <si>
    <t>รวม</t>
  </si>
  <si>
    <t>ณ  วันที่  28  กุมภาพันธ์ 2556</t>
  </si>
  <si>
    <t>รายละเอียด  2  ค่าจ้างชั่วคราว</t>
  </si>
  <si>
    <t>ณ  วันที่  31  มีนาคม  2556</t>
  </si>
  <si>
    <t>ค่าจ้างชั่วคราว  (รายละเอียด 2)</t>
  </si>
  <si>
    <t>ณ  วันที่  30  เมษายน  2556</t>
  </si>
  <si>
    <t>ณ  วันที่  31  พฤษภาคม  2556</t>
  </si>
  <si>
    <t>ประมาณการ</t>
  </si>
  <si>
    <t>เดือนนี้</t>
  </si>
  <si>
    <t xml:space="preserve">              เดือน   ตุลาคม   2555</t>
  </si>
  <si>
    <t>รายงาน  รับ  -  จ่าย  เงินสด</t>
  </si>
  <si>
    <t xml:space="preserve">                  ปีงบประมาณ  2555</t>
  </si>
  <si>
    <t>จนถึงปัจจุบัน</t>
  </si>
  <si>
    <t>เกิดขึ้นจริง</t>
  </si>
  <si>
    <t>บาท</t>
  </si>
  <si>
    <t xml:space="preserve">  ยอดยกมา</t>
  </si>
  <si>
    <r>
      <t xml:space="preserve">  </t>
    </r>
    <r>
      <rPr>
        <b/>
        <u val="single"/>
        <sz val="16"/>
        <rFont val="AngsanaUPC"/>
        <family val="1"/>
      </rPr>
      <t>รายรับ</t>
    </r>
    <r>
      <rPr>
        <b/>
        <sz val="16"/>
        <rFont val="AngsanaUPC"/>
        <family val="1"/>
      </rPr>
      <t xml:space="preserve">  (หมายเหตุ  1)</t>
    </r>
  </si>
  <si>
    <t>ภาษีอากร</t>
  </si>
  <si>
    <t>ค่าธรรมเนียม  ค่าปรับและใบอนุญาต</t>
  </si>
  <si>
    <t>รายได้จากทรัพย์สิน</t>
  </si>
  <si>
    <t>ภาษีจัดสรร</t>
  </si>
  <si>
    <t>รวมรายรับ</t>
  </si>
  <si>
    <t xml:space="preserve"> -2-</t>
  </si>
  <si>
    <t>รายจ่าย</t>
  </si>
  <si>
    <t>รวมรายจ่าย</t>
  </si>
  <si>
    <t>สูงกว่า</t>
  </si>
  <si>
    <t>รายรับ                                  รายจ่าย</t>
  </si>
  <si>
    <t>-    ต่ำกว่า</t>
  </si>
  <si>
    <t>ยอดยกไป</t>
  </si>
  <si>
    <t xml:space="preserve">                                …..………………..นายกเทศมนตรีตำบลบ้านเหลื่อม</t>
  </si>
  <si>
    <t xml:space="preserve">                              ………………..…....ปลัดเทศบาลตำบลบ้านเหลื่อม</t>
  </si>
  <si>
    <t xml:space="preserve">                             ……………………หัวหน้ากองคลังเทศบาลตำบลบ้านเหลื่อม</t>
  </si>
  <si>
    <t xml:space="preserve">              เดือน   พฤศจิกายน   2555</t>
  </si>
  <si>
    <t>เบี้ยยังชีพผู้สูงอายุ</t>
  </si>
  <si>
    <t>เบี้ยยังชีพผู้พิการ</t>
  </si>
  <si>
    <t>เงินฝาก  กสท.</t>
  </si>
  <si>
    <t xml:space="preserve">              เดือน   ธันวาคม  2555</t>
  </si>
  <si>
    <t>เงินอุดหนุนศูนย์พัฒนาเด็กเล็ก</t>
  </si>
  <si>
    <t xml:space="preserve">              เดือน   มกราคม  2556</t>
  </si>
  <si>
    <t xml:space="preserve">              เดือน   กุมภาพันธ์  2556</t>
  </si>
  <si>
    <t xml:space="preserve">              เดือน    มีนาคม   2556</t>
  </si>
  <si>
    <t xml:space="preserve">เงินสะสม </t>
  </si>
  <si>
    <t xml:space="preserve">              เดือน    เมษายน   2556</t>
  </si>
  <si>
    <t xml:space="preserve">                               ……………………หัวหน้ากองคลังเทศบาลตำบลบ้านเหลื่อม</t>
  </si>
  <si>
    <t xml:space="preserve">                                 ..……………..…....ปลัดเทศบาลตำบลบ้านเหลื่อม</t>
  </si>
  <si>
    <t xml:space="preserve">                               ……………... ..…....ปลัดเทศบาลตำบลบ้านเหลื่อม</t>
  </si>
  <si>
    <t xml:space="preserve">              เดือน    พฤษภาคม   2556</t>
  </si>
  <si>
    <t>รายงานกระแสเงินสด</t>
  </si>
  <si>
    <t xml:space="preserve">เพียงวันที่  31  ตุลาคม   2555 </t>
  </si>
  <si>
    <t>รายรับ</t>
  </si>
  <si>
    <t xml:space="preserve">                     เดือนนี้</t>
  </si>
  <si>
    <t>ตั้งแต่ต้นปีจนถึงปัจจุบัน</t>
  </si>
  <si>
    <t>รับเงินรายรับ</t>
  </si>
  <si>
    <t>รับเงินอุดหนุนทั่วไป</t>
  </si>
  <si>
    <t>รับเงินรับฝาก</t>
  </si>
  <si>
    <t>จ่ายเงินตามงบประมาณ</t>
  </si>
  <si>
    <t>จ่ายเงินรับฝาก</t>
  </si>
  <si>
    <t>เงินยืมสะสม</t>
  </si>
  <si>
    <t>บัญชีรายจ่ายรอจ่าย</t>
  </si>
  <si>
    <t>รับสูงหรือ (ต่ำ) กว่าจ่าย</t>
  </si>
  <si>
    <t xml:space="preserve">                                                  .………………………..นายกเทศมนตรีตำบลบ้านเหลื่อม</t>
  </si>
  <si>
    <t xml:space="preserve">                                              .………………………ปลัดเทศบาลตำบลบ้านเหลื่อม</t>
  </si>
  <si>
    <t xml:space="preserve">                                                                  .………………………หัวหน้ากองคลังเทศบาลตำบลบ้านเหลื่อม</t>
  </si>
  <si>
    <t xml:space="preserve">เพียงวันที่  30  พฤศจิกายน   2555 </t>
  </si>
  <si>
    <t xml:space="preserve">เพียงวันที่  31  ธันวาคม   2555 </t>
  </si>
  <si>
    <t>เพียงวันที่  31  มกราคม  2556</t>
  </si>
  <si>
    <t>เพียงวันที่  28  กุมภาพันธ์  2556</t>
  </si>
  <si>
    <t>เพียงวันที่  31  มีนาคม  2556</t>
  </si>
  <si>
    <t>เพียงวันที่ 30  เมษายน  2556</t>
  </si>
  <si>
    <t>เพียงวันที่   31  พฤษภาคม  2556</t>
  </si>
  <si>
    <t xml:space="preserve">                                           .………………………ปลัดเทศบาลตำบลบ้านเหลื่อม</t>
  </si>
  <si>
    <t xml:space="preserve">                 ...………………………หัวหน้ากองคลัง</t>
  </si>
  <si>
    <t>ณ  วันที่  30  มิถุนายน   2556</t>
  </si>
  <si>
    <t>ลูกหนี้เงินยืมเงินสะสม</t>
  </si>
  <si>
    <t xml:space="preserve">              เดือน    มิถุนายน   2556</t>
  </si>
  <si>
    <t xml:space="preserve">                  ปีงบประมาณ  2556</t>
  </si>
  <si>
    <t>เพียงวันที่   30  มิถุนายน  2556</t>
  </si>
  <si>
    <t xml:space="preserve">                                         ...……………………หัวหน้าฝ่ายบริหารงานคลัง</t>
  </si>
  <si>
    <t xml:space="preserve">                               ……………………หัวหน้าฝ่ายบริหารงานคลัง</t>
  </si>
  <si>
    <t>หัวหน้าฝ่ายบริหารงานคลัง</t>
  </si>
  <si>
    <t>ณ  วันที่  31  กรกฎาคม   2556</t>
  </si>
  <si>
    <t xml:space="preserve">              เดือน    กรกฎาคม    2556</t>
  </si>
  <si>
    <t>เพียงวันที่   31  กรกฎาคม  2556</t>
  </si>
  <si>
    <t>ณ  วันที่   31  สิงหาคม   2556</t>
  </si>
  <si>
    <t xml:space="preserve">              เดือน    สิงหาคม    2556</t>
  </si>
  <si>
    <t>รายละเอียด  3  ค่าครุภัณฑ์</t>
  </si>
  <si>
    <t xml:space="preserve">  -  จ่ายจากเงินอุดหนุนเฉพาะกิจ  (เงินเดือนศูนย์พัฒนาเด็กเล็ก)</t>
  </si>
  <si>
    <t xml:space="preserve">  -  จ่ายจากเงินอุดหนุนเฉพาะกิจ  (ครุภัณฑ์คอมพิวเตอร์ศูนย์พัฒนาเด็กเล็ก)</t>
  </si>
  <si>
    <t>ณ  วันที่  30  กันยายน  2556</t>
  </si>
  <si>
    <t>เงินอุดหนุนค้างจ่าย</t>
  </si>
  <si>
    <t>เงินอุดหนุนฝากจังหวัด</t>
  </si>
  <si>
    <t>เงินเดือน  (รายละเอียด 2)</t>
  </si>
  <si>
    <t>ค่าจ้างชั่วคราว  (รายละเอียด 3)</t>
  </si>
  <si>
    <t>ค่าครุภัณฑ์  (รายละเอียด 4)</t>
  </si>
  <si>
    <t>รายละเอียด  3  ค่าจ้างชั่วคราว</t>
  </si>
  <si>
    <t>รายละเอียด  4  ค่าครุภัณฑ์</t>
  </si>
  <si>
    <t>รายละเอียด  2  เงินเดือน</t>
  </si>
  <si>
    <t xml:space="preserve">  -  จ่ายจากเงินอุดหนุนเฉพาะกิจ  (ค่าจ้างชั่วคราวศูนย์พัฒนาเด็กเล็ก)</t>
  </si>
  <si>
    <t xml:space="preserve">              เดือน    กันยายน    2556</t>
  </si>
  <si>
    <t>เพียงวันที่   30  กันยายน  2556</t>
  </si>
  <si>
    <t>งบทดลอง  (ก่อนปิดบัญชี)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</si>
</sst>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"/>
    <numFmt numFmtId="188" formatCode="0000"/>
    <numFmt numFmtId="189" formatCode="000,000.0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AngsanaUPC"/>
      <family val="1"/>
    </font>
    <font>
      <sz val="16"/>
      <name val="AngsanaUPC"/>
      <family val="1"/>
    </font>
    <font>
      <b/>
      <sz val="17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b/>
      <u val="single"/>
      <sz val="16"/>
      <name val="AngsanaUPC"/>
      <family val="1"/>
    </font>
    <font>
      <b/>
      <sz val="20"/>
      <name val="AngsanaUPC"/>
      <family val="1"/>
    </font>
    <font>
      <sz val="15.5"/>
      <name val="AngsanaUPC"/>
      <family val="1"/>
    </font>
    <font>
      <sz val="16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43" fontId="3" fillId="0" borderId="0" xfId="36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3" fontId="3" fillId="0" borderId="10" xfId="36" applyFont="1" applyBorder="1" applyAlignment="1">
      <alignment/>
    </xf>
    <xf numFmtId="43" fontId="3" fillId="0" borderId="11" xfId="36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43" fontId="5" fillId="0" borderId="12" xfId="36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187" fontId="5" fillId="0" borderId="14" xfId="0" applyNumberFormat="1" applyFont="1" applyBorder="1" applyAlignment="1">
      <alignment horizontal="center"/>
    </xf>
    <xf numFmtId="43" fontId="5" fillId="0" borderId="13" xfId="36" applyFont="1" applyBorder="1" applyAlignment="1">
      <alignment horizontal="center"/>
    </xf>
    <xf numFmtId="0" fontId="5" fillId="0" borderId="11" xfId="0" applyFont="1" applyBorder="1" applyAlignment="1">
      <alignment/>
    </xf>
    <xf numFmtId="43" fontId="5" fillId="0" borderId="11" xfId="36" applyFont="1" applyBorder="1" applyAlignment="1">
      <alignment horizontal="right"/>
    </xf>
    <xf numFmtId="0" fontId="5" fillId="0" borderId="15" xfId="0" applyFont="1" applyBorder="1" applyAlignment="1">
      <alignment/>
    </xf>
    <xf numFmtId="43" fontId="5" fillId="0" borderId="15" xfId="36" applyFont="1" applyBorder="1" applyAlignment="1">
      <alignment horizontal="right"/>
    </xf>
    <xf numFmtId="187" fontId="5" fillId="0" borderId="11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43" fontId="5" fillId="0" borderId="12" xfId="36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36" applyFont="1" applyBorder="1" applyAlignment="1">
      <alignment horizontal="center"/>
    </xf>
    <xf numFmtId="43" fontId="5" fillId="0" borderId="0" xfId="36" applyFont="1" applyBorder="1" applyAlignment="1">
      <alignment horizontal="right"/>
    </xf>
    <xf numFmtId="43" fontId="5" fillId="0" borderId="0" xfId="36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3" fontId="6" fillId="0" borderId="0" xfId="36" applyFont="1" applyBorder="1" applyAlignment="1">
      <alignment/>
    </xf>
    <xf numFmtId="43" fontId="6" fillId="0" borderId="0" xfId="36" applyFont="1" applyAlignment="1">
      <alignment/>
    </xf>
    <xf numFmtId="43" fontId="5" fillId="0" borderId="0" xfId="36" applyFont="1" applyBorder="1" applyAlignment="1">
      <alignment/>
    </xf>
    <xf numFmtId="43" fontId="6" fillId="0" borderId="17" xfId="36" applyFont="1" applyBorder="1" applyAlignment="1">
      <alignment/>
    </xf>
    <xf numFmtId="0" fontId="3" fillId="0" borderId="0" xfId="0" applyFont="1" applyAlignment="1">
      <alignment horizontal="left"/>
    </xf>
    <xf numFmtId="188" fontId="3" fillId="0" borderId="13" xfId="0" applyNumberFormat="1" applyFont="1" applyBorder="1" applyAlignment="1">
      <alignment horizontal="center"/>
    </xf>
    <xf numFmtId="43" fontId="3" fillId="0" borderId="13" xfId="36" applyFont="1" applyBorder="1" applyAlignment="1">
      <alignment horizontal="center"/>
    </xf>
    <xf numFmtId="188" fontId="2" fillId="0" borderId="13" xfId="0" applyNumberFormat="1" applyFont="1" applyBorder="1" applyAlignment="1">
      <alignment horizontal="center"/>
    </xf>
    <xf numFmtId="43" fontId="2" fillId="0" borderId="18" xfId="36" applyFont="1" applyBorder="1" applyAlignment="1">
      <alignment horizontal="center"/>
    </xf>
    <xf numFmtId="0" fontId="3" fillId="0" borderId="19" xfId="0" applyFont="1" applyBorder="1" applyAlignment="1">
      <alignment/>
    </xf>
    <xf numFmtId="43" fontId="2" fillId="0" borderId="13" xfId="36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36" applyFont="1" applyBorder="1" applyAlignment="1">
      <alignment horizontal="center"/>
    </xf>
    <xf numFmtId="0" fontId="8" fillId="0" borderId="0" xfId="0" applyFont="1" applyAlignment="1">
      <alignment/>
    </xf>
    <xf numFmtId="43" fontId="3" fillId="0" borderId="14" xfId="36" applyFont="1" applyBorder="1" applyAlignment="1">
      <alignment horizontal="center"/>
    </xf>
    <xf numFmtId="43" fontId="3" fillId="0" borderId="11" xfId="36" applyFont="1" applyBorder="1" applyAlignment="1">
      <alignment horizontal="center"/>
    </xf>
    <xf numFmtId="43" fontId="2" fillId="0" borderId="17" xfId="36" applyFont="1" applyBorder="1" applyAlignment="1">
      <alignment/>
    </xf>
    <xf numFmtId="0" fontId="2" fillId="0" borderId="0" xfId="0" applyFont="1" applyAlignment="1">
      <alignment horizontal="center"/>
    </xf>
    <xf numFmtId="0" fontId="44" fillId="0" borderId="0" xfId="0" applyFont="1" applyAlignment="1">
      <alignment/>
    </xf>
    <xf numFmtId="43" fontId="2" fillId="0" borderId="0" xfId="36" applyFont="1" applyAlignment="1">
      <alignment/>
    </xf>
    <xf numFmtId="0" fontId="2" fillId="0" borderId="0" xfId="0" applyFont="1" applyAlignment="1">
      <alignment horizontal="left"/>
    </xf>
    <xf numFmtId="43" fontId="2" fillId="0" borderId="12" xfId="36" applyFont="1" applyBorder="1" applyAlignment="1">
      <alignment horizontal="center"/>
    </xf>
    <xf numFmtId="43" fontId="2" fillId="0" borderId="19" xfId="36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3" fontId="2" fillId="0" borderId="11" xfId="36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3" fontId="3" fillId="0" borderId="11" xfId="36" applyFont="1" applyBorder="1" applyAlignment="1">
      <alignment horizontal="right"/>
    </xf>
    <xf numFmtId="43" fontId="2" fillId="0" borderId="15" xfId="36" applyFont="1" applyBorder="1" applyAlignment="1">
      <alignment horizontal="center"/>
    </xf>
    <xf numFmtId="43" fontId="3" fillId="0" borderId="15" xfId="36" applyFont="1" applyBorder="1" applyAlignment="1">
      <alignment horizontal="center"/>
    </xf>
    <xf numFmtId="43" fontId="2" fillId="0" borderId="14" xfId="36" applyFont="1" applyBorder="1" applyAlignment="1">
      <alignment horizontal="center"/>
    </xf>
    <xf numFmtId="187" fontId="2" fillId="0" borderId="13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3" fontId="2" fillId="0" borderId="18" xfId="36" applyFont="1" applyBorder="1" applyAlignment="1">
      <alignment/>
    </xf>
    <xf numFmtId="43" fontId="2" fillId="0" borderId="21" xfId="36" applyFont="1" applyBorder="1" applyAlignment="1">
      <alignment horizontal="center"/>
    </xf>
    <xf numFmtId="43" fontId="2" fillId="0" borderId="11" xfId="36" applyFont="1" applyBorder="1" applyAlignment="1">
      <alignment/>
    </xf>
    <xf numFmtId="187" fontId="3" fillId="0" borderId="13" xfId="0" applyNumberFormat="1" applyFont="1" applyBorder="1" applyAlignment="1">
      <alignment horizontal="center"/>
    </xf>
    <xf numFmtId="43" fontId="2" fillId="0" borderId="15" xfId="36" applyFont="1" applyBorder="1" applyAlignment="1">
      <alignment/>
    </xf>
    <xf numFmtId="43" fontId="2" fillId="0" borderId="11" xfId="36" applyFont="1" applyBorder="1" applyAlignment="1">
      <alignment horizontal="left"/>
    </xf>
    <xf numFmtId="43" fontId="2" fillId="0" borderId="14" xfId="36" applyFont="1" applyBorder="1" applyAlignment="1">
      <alignment/>
    </xf>
    <xf numFmtId="43" fontId="3" fillId="0" borderId="22" xfId="36" applyFont="1" applyBorder="1" applyAlignment="1">
      <alignment horizontal="center"/>
    </xf>
    <xf numFmtId="43" fontId="2" fillId="0" borderId="23" xfId="36" applyFont="1" applyBorder="1" applyAlignment="1">
      <alignment horizontal="center"/>
    </xf>
    <xf numFmtId="43" fontId="2" fillId="0" borderId="14" xfId="36" applyFont="1" applyBorder="1" applyAlignment="1">
      <alignment horizontal="right"/>
    </xf>
    <xf numFmtId="43" fontId="2" fillId="0" borderId="24" xfId="36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43" fontId="2" fillId="0" borderId="20" xfId="36" applyFont="1" applyBorder="1" applyAlignment="1">
      <alignment horizontal="center"/>
    </xf>
    <xf numFmtId="43" fontId="2" fillId="0" borderId="0" xfId="36" applyFont="1" applyBorder="1" applyAlignment="1">
      <alignment/>
    </xf>
    <xf numFmtId="43" fontId="3" fillId="0" borderId="0" xfId="36" applyFont="1" applyBorder="1" applyAlignment="1">
      <alignment/>
    </xf>
    <xf numFmtId="0" fontId="4" fillId="0" borderId="0" xfId="0" applyFont="1" applyAlignment="1">
      <alignment horizontal="center"/>
    </xf>
    <xf numFmtId="43" fontId="2" fillId="0" borderId="17" xfId="0" applyNumberFormat="1" applyFont="1" applyBorder="1" applyAlignment="1">
      <alignment/>
    </xf>
    <xf numFmtId="43" fontId="3" fillId="0" borderId="0" xfId="36" applyFont="1" applyAlignment="1">
      <alignment horizontal="center"/>
    </xf>
    <xf numFmtId="43" fontId="2" fillId="0" borderId="17" xfId="36" applyFont="1" applyBorder="1" applyAlignment="1">
      <alignment horizontal="center"/>
    </xf>
    <xf numFmtId="43" fontId="2" fillId="0" borderId="0" xfId="36" applyFont="1" applyAlignment="1">
      <alignment horizontal="center"/>
    </xf>
    <xf numFmtId="189" fontId="2" fillId="0" borderId="17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187" fontId="5" fillId="0" borderId="10" xfId="0" applyNumberFormat="1" applyFont="1" applyBorder="1" applyAlignment="1">
      <alignment horizontal="center"/>
    </xf>
    <xf numFmtId="43" fontId="5" fillId="0" borderId="10" xfId="36" applyFont="1" applyBorder="1" applyAlignment="1">
      <alignment horizontal="center"/>
    </xf>
    <xf numFmtId="0" fontId="6" fillId="0" borderId="0" xfId="0" applyFont="1" applyAlignment="1">
      <alignment horizontal="center"/>
    </xf>
    <xf numFmtId="43" fontId="2" fillId="0" borderId="25" xfId="36" applyFont="1" applyBorder="1" applyAlignment="1">
      <alignment horizontal="center" vertical="center" shrinkToFit="1"/>
    </xf>
    <xf numFmtId="43" fontId="2" fillId="0" borderId="26" xfId="36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43" fontId="2" fillId="0" borderId="0" xfId="36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2"/>
  <sheetViews>
    <sheetView zoomScalePageLayoutView="0" workbookViewId="0" topLeftCell="A1">
      <selection activeCell="A800" sqref="A800"/>
    </sheetView>
  </sheetViews>
  <sheetFormatPr defaultColWidth="9.140625" defaultRowHeight="15"/>
  <cols>
    <col min="1" max="1" width="44.7109375" style="8" customWidth="1"/>
    <col min="2" max="2" width="9.00390625" style="8" customWidth="1"/>
    <col min="3" max="3" width="16.57421875" style="26" customWidth="1"/>
    <col min="4" max="4" width="15.8515625" style="26" customWidth="1"/>
    <col min="5" max="16384" width="9.00390625" style="8" customWidth="1"/>
  </cols>
  <sheetData>
    <row r="1" spans="1:4" ht="21">
      <c r="A1" s="90" t="s">
        <v>22</v>
      </c>
      <c r="B1" s="90"/>
      <c r="C1" s="90"/>
      <c r="D1" s="90"/>
    </row>
    <row r="2" spans="1:4" ht="21">
      <c r="A2" s="90" t="s">
        <v>23</v>
      </c>
      <c r="B2" s="90"/>
      <c r="C2" s="90"/>
      <c r="D2" s="90"/>
    </row>
    <row r="3" spans="1:4" ht="21">
      <c r="A3" s="90" t="s">
        <v>24</v>
      </c>
      <c r="B3" s="90"/>
      <c r="C3" s="90"/>
      <c r="D3" s="90"/>
    </row>
    <row r="4" spans="1:4" ht="21">
      <c r="A4" s="9" t="s">
        <v>0</v>
      </c>
      <c r="B4" s="9" t="s">
        <v>1</v>
      </c>
      <c r="C4" s="10" t="s">
        <v>2</v>
      </c>
      <c r="D4" s="10" t="s">
        <v>3</v>
      </c>
    </row>
    <row r="5" spans="1:4" ht="21">
      <c r="A5" s="11" t="s">
        <v>25</v>
      </c>
      <c r="B5" s="12">
        <v>10</v>
      </c>
      <c r="C5" s="13">
        <v>0</v>
      </c>
      <c r="D5" s="13"/>
    </row>
    <row r="6" spans="1:4" ht="21">
      <c r="A6" s="14" t="s">
        <v>26</v>
      </c>
      <c r="B6" s="12">
        <v>21</v>
      </c>
      <c r="C6" s="15">
        <v>0</v>
      </c>
      <c r="D6" s="15"/>
    </row>
    <row r="7" spans="1:4" ht="21">
      <c r="A7" s="14" t="s">
        <v>27</v>
      </c>
      <c r="B7" s="12">
        <v>22</v>
      </c>
      <c r="C7" s="15">
        <v>6998889.46</v>
      </c>
      <c r="D7" s="15"/>
    </row>
    <row r="8" spans="1:4" ht="21">
      <c r="A8" s="14" t="s">
        <v>28</v>
      </c>
      <c r="B8" s="12">
        <v>21</v>
      </c>
      <c r="C8" s="15">
        <v>0</v>
      </c>
      <c r="D8" s="15"/>
    </row>
    <row r="9" spans="1:4" ht="21">
      <c r="A9" s="14" t="s">
        <v>29</v>
      </c>
      <c r="B9" s="12">
        <v>22</v>
      </c>
      <c r="C9" s="15">
        <v>11040371.43</v>
      </c>
      <c r="D9" s="15"/>
    </row>
    <row r="10" spans="1:4" ht="21">
      <c r="A10" s="14" t="s">
        <v>30</v>
      </c>
      <c r="B10" s="12">
        <v>23</v>
      </c>
      <c r="C10" s="15">
        <v>6407004.76</v>
      </c>
      <c r="D10" s="15"/>
    </row>
    <row r="11" spans="1:4" ht="21">
      <c r="A11" s="14" t="s">
        <v>31</v>
      </c>
      <c r="B11" s="12">
        <v>701</v>
      </c>
      <c r="C11" s="15">
        <v>3289320.8</v>
      </c>
      <c r="D11" s="15"/>
    </row>
    <row r="12" spans="1:4" ht="21">
      <c r="A12" s="14" t="s">
        <v>32</v>
      </c>
      <c r="B12" s="12">
        <v>90</v>
      </c>
      <c r="C12" s="15">
        <v>3000</v>
      </c>
      <c r="D12" s="15"/>
    </row>
    <row r="13" spans="1:4" ht="21">
      <c r="A13" s="14" t="s">
        <v>33</v>
      </c>
      <c r="B13" s="12"/>
      <c r="C13" s="15">
        <v>456800</v>
      </c>
      <c r="D13" s="15"/>
    </row>
    <row r="14" spans="1:4" ht="21">
      <c r="A14" s="14" t="s">
        <v>7</v>
      </c>
      <c r="B14" s="12">
        <v>0</v>
      </c>
      <c r="C14" s="15">
        <v>260000</v>
      </c>
      <c r="D14" s="15"/>
    </row>
    <row r="15" spans="1:4" ht="21">
      <c r="A15" s="14" t="s">
        <v>8</v>
      </c>
      <c r="B15" s="12">
        <v>100</v>
      </c>
      <c r="C15" s="15">
        <v>480229</v>
      </c>
      <c r="D15" s="15"/>
    </row>
    <row r="16" spans="1:4" ht="21">
      <c r="A16" s="14" t="s">
        <v>13</v>
      </c>
      <c r="B16" s="12">
        <v>120</v>
      </c>
      <c r="C16" s="15">
        <v>48445</v>
      </c>
      <c r="D16" s="15"/>
    </row>
    <row r="17" spans="1:4" ht="21">
      <c r="A17" s="14" t="s">
        <v>14</v>
      </c>
      <c r="B17" s="12">
        <v>130</v>
      </c>
      <c r="C17" s="15">
        <v>199520</v>
      </c>
      <c r="D17" s="15"/>
    </row>
    <row r="18" spans="1:4" ht="21">
      <c r="A18" s="14" t="s">
        <v>10</v>
      </c>
      <c r="B18" s="12">
        <v>200</v>
      </c>
      <c r="C18" s="15">
        <v>50481</v>
      </c>
      <c r="D18" s="15"/>
    </row>
    <row r="19" spans="1:4" ht="21">
      <c r="A19" s="14" t="s">
        <v>6</v>
      </c>
      <c r="B19" s="12">
        <v>250</v>
      </c>
      <c r="C19" s="15">
        <v>29515</v>
      </c>
      <c r="D19" s="15"/>
    </row>
    <row r="20" spans="1:4" ht="21">
      <c r="A20" s="14" t="s">
        <v>15</v>
      </c>
      <c r="B20" s="12">
        <v>270</v>
      </c>
      <c r="C20" s="15">
        <v>2070</v>
      </c>
      <c r="D20" s="15"/>
    </row>
    <row r="21" spans="1:4" ht="21">
      <c r="A21" s="14" t="s">
        <v>16</v>
      </c>
      <c r="B21" s="12">
        <v>300</v>
      </c>
      <c r="C21" s="15">
        <v>0</v>
      </c>
      <c r="D21" s="15"/>
    </row>
    <row r="22" spans="1:4" ht="21">
      <c r="A22" s="16" t="s">
        <v>17</v>
      </c>
      <c r="B22" s="12">
        <v>400</v>
      </c>
      <c r="C22" s="17">
        <v>0</v>
      </c>
      <c r="D22" s="17"/>
    </row>
    <row r="23" spans="1:4" ht="21">
      <c r="A23" s="16" t="s">
        <v>18</v>
      </c>
      <c r="B23" s="12">
        <v>450</v>
      </c>
      <c r="C23" s="17">
        <v>0</v>
      </c>
      <c r="D23" s="17"/>
    </row>
    <row r="24" spans="1:4" ht="21">
      <c r="A24" s="16" t="s">
        <v>19</v>
      </c>
      <c r="B24" s="12">
        <v>500</v>
      </c>
      <c r="C24" s="17">
        <v>0</v>
      </c>
      <c r="D24" s="17"/>
    </row>
    <row r="25" spans="1:4" ht="21">
      <c r="A25" s="16" t="s">
        <v>20</v>
      </c>
      <c r="B25" s="12"/>
      <c r="C25" s="17">
        <v>0</v>
      </c>
      <c r="D25" s="17"/>
    </row>
    <row r="26" spans="1:4" ht="21">
      <c r="A26" s="16" t="s">
        <v>9</v>
      </c>
      <c r="B26" s="18"/>
      <c r="C26" s="17"/>
      <c r="D26" s="17">
        <v>2576</v>
      </c>
    </row>
    <row r="27" spans="1:4" ht="21">
      <c r="A27" s="14" t="s">
        <v>34</v>
      </c>
      <c r="B27" s="18"/>
      <c r="C27" s="17"/>
      <c r="D27" s="17">
        <v>270053.23</v>
      </c>
    </row>
    <row r="28" spans="1:4" ht="21">
      <c r="A28" s="14" t="s">
        <v>35</v>
      </c>
      <c r="B28" s="18"/>
      <c r="C28" s="17"/>
      <c r="D28" s="17">
        <v>285144.3</v>
      </c>
    </row>
    <row r="29" spans="1:4" ht="21">
      <c r="A29" s="14" t="s">
        <v>11</v>
      </c>
      <c r="B29" s="18">
        <v>700</v>
      </c>
      <c r="C29" s="15"/>
      <c r="D29" s="15">
        <v>20122445.54</v>
      </c>
    </row>
    <row r="30" spans="1:4" ht="21">
      <c r="A30" s="14" t="s">
        <v>36</v>
      </c>
      <c r="B30" s="19">
        <v>703</v>
      </c>
      <c r="C30" s="17"/>
      <c r="D30" s="17">
        <v>8585427.38</v>
      </c>
    </row>
    <row r="31" spans="1:4" ht="21">
      <c r="A31" s="20"/>
      <c r="B31" s="9"/>
      <c r="C31" s="10">
        <f>SUM(C5:C30)</f>
        <v>29265646.45</v>
      </c>
      <c r="D31" s="21">
        <f>SUM(D5:D30)</f>
        <v>29265646.450000003</v>
      </c>
    </row>
    <row r="32" spans="1:4" ht="21">
      <c r="A32" s="22"/>
      <c r="B32" s="23"/>
      <c r="C32" s="24"/>
      <c r="D32" s="25"/>
    </row>
    <row r="33" spans="1:2" ht="21">
      <c r="A33" s="8" t="s">
        <v>37</v>
      </c>
      <c r="B33" s="8" t="s">
        <v>38</v>
      </c>
    </row>
    <row r="35" spans="1:2" ht="21">
      <c r="A35" s="8" t="s">
        <v>37</v>
      </c>
      <c r="B35" s="8" t="s">
        <v>39</v>
      </c>
    </row>
    <row r="37" spans="1:2" ht="21">
      <c r="A37" s="8" t="s">
        <v>37</v>
      </c>
      <c r="B37" s="8" t="s">
        <v>40</v>
      </c>
    </row>
    <row r="39" spans="1:4" ht="21">
      <c r="A39" s="90" t="s">
        <v>22</v>
      </c>
      <c r="B39" s="90"/>
      <c r="C39" s="90"/>
      <c r="D39" s="90"/>
    </row>
    <row r="40" spans="1:4" ht="21">
      <c r="A40" s="90" t="s">
        <v>23</v>
      </c>
      <c r="B40" s="90"/>
      <c r="C40" s="90"/>
      <c r="D40" s="90"/>
    </row>
    <row r="41" spans="1:4" ht="21">
      <c r="A41" s="90" t="s">
        <v>41</v>
      </c>
      <c r="B41" s="90"/>
      <c r="C41" s="90"/>
      <c r="D41" s="90"/>
    </row>
    <row r="42" spans="1:4" ht="21">
      <c r="A42" s="9" t="s">
        <v>0</v>
      </c>
      <c r="B42" s="9" t="s">
        <v>1</v>
      </c>
      <c r="C42" s="10" t="s">
        <v>2</v>
      </c>
      <c r="D42" s="10" t="s">
        <v>3</v>
      </c>
    </row>
    <row r="43" spans="1:4" ht="21">
      <c r="A43" s="11" t="s">
        <v>25</v>
      </c>
      <c r="B43" s="12">
        <v>10</v>
      </c>
      <c r="C43" s="13">
        <v>0</v>
      </c>
      <c r="D43" s="13"/>
    </row>
    <row r="44" spans="1:4" ht="21">
      <c r="A44" s="14" t="s">
        <v>26</v>
      </c>
      <c r="B44" s="12">
        <v>21</v>
      </c>
      <c r="C44" s="15">
        <v>0</v>
      </c>
      <c r="D44" s="15"/>
    </row>
    <row r="45" spans="1:4" ht="21">
      <c r="A45" s="14" t="s">
        <v>27</v>
      </c>
      <c r="B45" s="12">
        <v>22</v>
      </c>
      <c r="C45" s="15">
        <v>1957021.48</v>
      </c>
      <c r="D45" s="15"/>
    </row>
    <row r="46" spans="1:4" ht="21">
      <c r="A46" s="14" t="s">
        <v>28</v>
      </c>
      <c r="B46" s="12">
        <v>21</v>
      </c>
      <c r="C46" s="15">
        <v>0</v>
      </c>
      <c r="D46" s="15"/>
    </row>
    <row r="47" spans="1:4" ht="21">
      <c r="A47" s="14" t="s">
        <v>29</v>
      </c>
      <c r="B47" s="12">
        <v>22</v>
      </c>
      <c r="C47" s="15">
        <v>19272634.3</v>
      </c>
      <c r="D47" s="15"/>
    </row>
    <row r="48" spans="1:4" ht="21">
      <c r="A48" s="14" t="s">
        <v>30</v>
      </c>
      <c r="B48" s="12">
        <v>23</v>
      </c>
      <c r="C48" s="15">
        <v>6407004.76</v>
      </c>
      <c r="D48" s="15"/>
    </row>
    <row r="49" spans="1:4" ht="21">
      <c r="A49" s="14" t="s">
        <v>31</v>
      </c>
      <c r="B49" s="12">
        <v>701</v>
      </c>
      <c r="C49" s="15">
        <v>3680226.76</v>
      </c>
      <c r="D49" s="15"/>
    </row>
    <row r="50" spans="1:4" ht="21">
      <c r="A50" s="14" t="s">
        <v>32</v>
      </c>
      <c r="B50" s="12">
        <v>90</v>
      </c>
      <c r="C50" s="15">
        <v>28900</v>
      </c>
      <c r="D50" s="15"/>
    </row>
    <row r="51" spans="1:4" ht="21">
      <c r="A51" s="14" t="s">
        <v>33</v>
      </c>
      <c r="B51" s="12"/>
      <c r="C51" s="15">
        <v>56160</v>
      </c>
      <c r="D51" s="15"/>
    </row>
    <row r="52" spans="1:4" ht="21">
      <c r="A52" s="14" t="s">
        <v>7</v>
      </c>
      <c r="B52" s="12">
        <v>0</v>
      </c>
      <c r="C52" s="15">
        <v>1171680</v>
      </c>
      <c r="D52" s="15"/>
    </row>
    <row r="53" spans="1:4" ht="21">
      <c r="A53" s="14" t="s">
        <v>8</v>
      </c>
      <c r="B53" s="12">
        <v>100</v>
      </c>
      <c r="C53" s="15">
        <v>964144</v>
      </c>
      <c r="D53" s="15"/>
    </row>
    <row r="54" spans="1:4" ht="21">
      <c r="A54" s="14" t="s">
        <v>13</v>
      </c>
      <c r="B54" s="12">
        <v>120</v>
      </c>
      <c r="C54" s="15">
        <v>96890</v>
      </c>
      <c r="D54" s="15"/>
    </row>
    <row r="55" spans="1:4" ht="21">
      <c r="A55" s="14" t="s">
        <v>14</v>
      </c>
      <c r="B55" s="12">
        <v>130</v>
      </c>
      <c r="C55" s="15">
        <v>399040</v>
      </c>
      <c r="D55" s="15"/>
    </row>
    <row r="56" spans="1:4" ht="21">
      <c r="A56" s="14" t="s">
        <v>10</v>
      </c>
      <c r="B56" s="12">
        <v>200</v>
      </c>
      <c r="C56" s="15">
        <v>74049</v>
      </c>
      <c r="D56" s="15"/>
    </row>
    <row r="57" spans="1:4" ht="21">
      <c r="A57" s="14" t="s">
        <v>6</v>
      </c>
      <c r="B57" s="12">
        <v>250</v>
      </c>
      <c r="C57" s="15">
        <v>320390.52</v>
      </c>
      <c r="D57" s="15"/>
    </row>
    <row r="58" spans="1:4" ht="21">
      <c r="A58" s="14" t="s">
        <v>15</v>
      </c>
      <c r="B58" s="12">
        <v>270</v>
      </c>
      <c r="C58" s="15">
        <v>119718.48</v>
      </c>
      <c r="D58" s="15"/>
    </row>
    <row r="59" spans="1:4" ht="21">
      <c r="A59" s="14" t="s">
        <v>16</v>
      </c>
      <c r="B59" s="12">
        <v>300</v>
      </c>
      <c r="C59" s="15">
        <v>52637.17</v>
      </c>
      <c r="D59" s="15"/>
    </row>
    <row r="60" spans="1:4" ht="21">
      <c r="A60" s="16" t="s">
        <v>17</v>
      </c>
      <c r="B60" s="12">
        <v>400</v>
      </c>
      <c r="C60" s="17">
        <v>393900</v>
      </c>
      <c r="D60" s="17"/>
    </row>
    <row r="61" spans="1:4" ht="21">
      <c r="A61" s="16" t="s">
        <v>18</v>
      </c>
      <c r="B61" s="12">
        <v>450</v>
      </c>
      <c r="C61" s="17">
        <v>0</v>
      </c>
      <c r="D61" s="17"/>
    </row>
    <row r="62" spans="1:4" ht="21">
      <c r="A62" s="16" t="s">
        <v>19</v>
      </c>
      <c r="B62" s="12">
        <v>500</v>
      </c>
      <c r="C62" s="17">
        <v>0</v>
      </c>
      <c r="D62" s="17"/>
    </row>
    <row r="63" spans="1:4" ht="21">
      <c r="A63" s="16" t="s">
        <v>20</v>
      </c>
      <c r="B63" s="12"/>
      <c r="C63" s="17">
        <v>0</v>
      </c>
      <c r="D63" s="17"/>
    </row>
    <row r="64" spans="1:4" ht="21">
      <c r="A64" s="14" t="s">
        <v>34</v>
      </c>
      <c r="B64" s="18"/>
      <c r="C64" s="17"/>
      <c r="D64" s="17">
        <v>6002879.25</v>
      </c>
    </row>
    <row r="65" spans="1:4" ht="21">
      <c r="A65" s="14" t="s">
        <v>35</v>
      </c>
      <c r="B65" s="18"/>
      <c r="C65" s="17"/>
      <c r="D65" s="17">
        <f>2844.3+280800</f>
        <v>283644.3</v>
      </c>
    </row>
    <row r="66" spans="1:4" ht="21">
      <c r="A66" s="14" t="s">
        <v>11</v>
      </c>
      <c r="B66" s="18">
        <v>700</v>
      </c>
      <c r="C66" s="15"/>
      <c r="D66" s="15">
        <v>20122445.54</v>
      </c>
    </row>
    <row r="67" spans="1:4" ht="21">
      <c r="A67" s="14" t="s">
        <v>36</v>
      </c>
      <c r="B67" s="19">
        <v>703</v>
      </c>
      <c r="C67" s="17"/>
      <c r="D67" s="17">
        <v>8585427.38</v>
      </c>
    </row>
    <row r="68" spans="1:4" ht="21">
      <c r="A68" s="20"/>
      <c r="B68" s="9"/>
      <c r="C68" s="10">
        <f>SUM(C43:C67)</f>
        <v>34994396.47</v>
      </c>
      <c r="D68" s="21">
        <f>SUM(D43:D67)</f>
        <v>34994396.47</v>
      </c>
    </row>
    <row r="69" spans="1:4" ht="21">
      <c r="A69" s="22"/>
      <c r="B69" s="23"/>
      <c r="C69" s="24"/>
      <c r="D69" s="25"/>
    </row>
    <row r="70" spans="1:2" ht="21">
      <c r="A70" s="8" t="s">
        <v>37</v>
      </c>
      <c r="B70" s="8" t="s">
        <v>38</v>
      </c>
    </row>
    <row r="72" spans="1:2" ht="21">
      <c r="A72" s="8" t="s">
        <v>37</v>
      </c>
      <c r="B72" s="8" t="s">
        <v>39</v>
      </c>
    </row>
    <row r="74" spans="1:2" ht="21">
      <c r="A74" s="8" t="s">
        <v>37</v>
      </c>
      <c r="B74" s="8" t="s">
        <v>40</v>
      </c>
    </row>
    <row r="77" spans="1:4" ht="21">
      <c r="A77" s="90" t="s">
        <v>22</v>
      </c>
      <c r="B77" s="90"/>
      <c r="C77" s="90"/>
      <c r="D77" s="90"/>
    </row>
    <row r="78" spans="1:4" ht="21">
      <c r="A78" s="90" t="s">
        <v>23</v>
      </c>
      <c r="B78" s="90"/>
      <c r="C78" s="90"/>
      <c r="D78" s="90"/>
    </row>
    <row r="79" spans="1:4" ht="21">
      <c r="A79" s="90" t="s">
        <v>42</v>
      </c>
      <c r="B79" s="90"/>
      <c r="C79" s="90"/>
      <c r="D79" s="90"/>
    </row>
    <row r="80" spans="1:4" ht="21">
      <c r="A80" s="9" t="s">
        <v>0</v>
      </c>
      <c r="B80" s="9" t="s">
        <v>1</v>
      </c>
      <c r="C80" s="10" t="s">
        <v>2</v>
      </c>
      <c r="D80" s="10" t="s">
        <v>3</v>
      </c>
    </row>
    <row r="81" spans="1:4" ht="21">
      <c r="A81" s="11" t="s">
        <v>25</v>
      </c>
      <c r="B81" s="12">
        <v>10</v>
      </c>
      <c r="C81" s="13">
        <v>0</v>
      </c>
      <c r="D81" s="13"/>
    </row>
    <row r="82" spans="1:4" ht="21">
      <c r="A82" s="14" t="s">
        <v>26</v>
      </c>
      <c r="B82" s="12">
        <v>21</v>
      </c>
      <c r="C82" s="15">
        <v>0</v>
      </c>
      <c r="D82" s="15"/>
    </row>
    <row r="83" spans="1:4" ht="21">
      <c r="A83" s="14" t="s">
        <v>27</v>
      </c>
      <c r="B83" s="12">
        <v>22</v>
      </c>
      <c r="C83" s="15">
        <v>2706544.68</v>
      </c>
      <c r="D83" s="15"/>
    </row>
    <row r="84" spans="1:4" ht="21">
      <c r="A84" s="14" t="s">
        <v>28</v>
      </c>
      <c r="B84" s="12">
        <v>21</v>
      </c>
      <c r="C84" s="15">
        <v>0</v>
      </c>
      <c r="D84" s="15"/>
    </row>
    <row r="85" spans="1:4" ht="21">
      <c r="A85" s="14" t="s">
        <v>29</v>
      </c>
      <c r="B85" s="12">
        <v>22</v>
      </c>
      <c r="C85" s="15">
        <v>17236008.53</v>
      </c>
      <c r="D85" s="15"/>
    </row>
    <row r="86" spans="1:4" ht="21">
      <c r="A86" s="14" t="s">
        <v>30</v>
      </c>
      <c r="B86" s="12">
        <v>23</v>
      </c>
      <c r="C86" s="15">
        <v>6407004.76</v>
      </c>
      <c r="D86" s="15"/>
    </row>
    <row r="87" spans="1:4" ht="21">
      <c r="A87" s="14" t="s">
        <v>31</v>
      </c>
      <c r="B87" s="12">
        <v>701</v>
      </c>
      <c r="C87" s="15">
        <v>3680226.76</v>
      </c>
      <c r="D87" s="15"/>
    </row>
    <row r="88" spans="1:4" ht="21">
      <c r="A88" s="14" t="s">
        <v>32</v>
      </c>
      <c r="B88" s="12">
        <v>90</v>
      </c>
      <c r="C88" s="15">
        <v>429500</v>
      </c>
      <c r="D88" s="15"/>
    </row>
    <row r="89" spans="1:4" ht="21">
      <c r="A89" s="14" t="s">
        <v>33</v>
      </c>
      <c r="B89" s="12"/>
      <c r="C89" s="15">
        <v>84240</v>
      </c>
      <c r="D89" s="15"/>
    </row>
    <row r="90" spans="1:4" ht="21">
      <c r="A90" s="14" t="s">
        <v>43</v>
      </c>
      <c r="B90" s="12">
        <v>0</v>
      </c>
      <c r="C90" s="15">
        <v>1616320</v>
      </c>
      <c r="D90" s="15"/>
    </row>
    <row r="91" spans="1:4" ht="21">
      <c r="A91" s="14" t="s">
        <v>8</v>
      </c>
      <c r="B91" s="12">
        <v>100</v>
      </c>
      <c r="C91" s="15">
        <v>1438399</v>
      </c>
      <c r="D91" s="15"/>
    </row>
    <row r="92" spans="1:4" ht="21">
      <c r="A92" s="14" t="s">
        <v>13</v>
      </c>
      <c r="B92" s="12">
        <v>120</v>
      </c>
      <c r="C92" s="15">
        <v>145335</v>
      </c>
      <c r="D92" s="15"/>
    </row>
    <row r="93" spans="1:4" ht="21">
      <c r="A93" s="14" t="s">
        <v>14</v>
      </c>
      <c r="B93" s="12">
        <v>130</v>
      </c>
      <c r="C93" s="15">
        <v>598560</v>
      </c>
      <c r="D93" s="15"/>
    </row>
    <row r="94" spans="1:4" ht="21">
      <c r="A94" s="14" t="s">
        <v>10</v>
      </c>
      <c r="B94" s="12">
        <v>200</v>
      </c>
      <c r="C94" s="15">
        <v>102182.5</v>
      </c>
      <c r="D94" s="15"/>
    </row>
    <row r="95" spans="1:4" ht="21">
      <c r="A95" s="14" t="s">
        <v>6</v>
      </c>
      <c r="B95" s="12">
        <v>250</v>
      </c>
      <c r="C95" s="15">
        <v>830882.52</v>
      </c>
      <c r="D95" s="15"/>
    </row>
    <row r="96" spans="1:4" ht="21">
      <c r="A96" s="14" t="s">
        <v>15</v>
      </c>
      <c r="B96" s="12">
        <v>270</v>
      </c>
      <c r="C96" s="15">
        <v>291217.75</v>
      </c>
      <c r="D96" s="15"/>
    </row>
    <row r="97" spans="1:4" ht="21">
      <c r="A97" s="14" t="s">
        <v>16</v>
      </c>
      <c r="B97" s="12">
        <v>300</v>
      </c>
      <c r="C97" s="15">
        <v>53738.174039</v>
      </c>
      <c r="D97" s="15"/>
    </row>
    <row r="98" spans="1:4" ht="21">
      <c r="A98" s="16" t="s">
        <v>17</v>
      </c>
      <c r="B98" s="12">
        <v>400</v>
      </c>
      <c r="C98" s="17">
        <v>403900</v>
      </c>
      <c r="D98" s="17"/>
    </row>
    <row r="99" spans="1:4" ht="21">
      <c r="A99" s="16" t="s">
        <v>18</v>
      </c>
      <c r="B99" s="12">
        <v>450</v>
      </c>
      <c r="C99" s="17">
        <v>110100</v>
      </c>
      <c r="D99" s="17"/>
    </row>
    <row r="100" spans="1:4" ht="21">
      <c r="A100" s="16" t="s">
        <v>19</v>
      </c>
      <c r="B100" s="12">
        <v>500</v>
      </c>
      <c r="C100" s="17">
        <v>0</v>
      </c>
      <c r="D100" s="17"/>
    </row>
    <row r="101" spans="1:4" ht="21">
      <c r="A101" s="16" t="s">
        <v>20</v>
      </c>
      <c r="B101" s="12"/>
      <c r="C101" s="17">
        <v>0</v>
      </c>
      <c r="D101" s="17"/>
    </row>
    <row r="102" spans="1:4" ht="21">
      <c r="A102" s="14" t="s">
        <v>34</v>
      </c>
      <c r="B102" s="18"/>
      <c r="C102" s="17"/>
      <c r="D102" s="17">
        <v>7520742.45</v>
      </c>
    </row>
    <row r="103" spans="1:4" ht="21">
      <c r="A103" s="14" t="s">
        <v>35</v>
      </c>
      <c r="B103" s="18"/>
      <c r="C103" s="17"/>
      <c r="D103" s="17">
        <v>303544.3</v>
      </c>
    </row>
    <row r="104" spans="1:4" ht="21">
      <c r="A104" s="14" t="s">
        <v>11</v>
      </c>
      <c r="B104" s="18">
        <v>700</v>
      </c>
      <c r="C104" s="15"/>
      <c r="D104" s="15">
        <v>19724445.54</v>
      </c>
    </row>
    <row r="105" spans="1:4" ht="21">
      <c r="A105" s="14" t="s">
        <v>36</v>
      </c>
      <c r="B105" s="19">
        <v>703</v>
      </c>
      <c r="C105" s="17"/>
      <c r="D105" s="17">
        <v>8585427.38</v>
      </c>
    </row>
    <row r="106" spans="1:4" ht="21">
      <c r="A106" s="20"/>
      <c r="B106" s="9"/>
      <c r="C106" s="10">
        <f>SUM(C81:C105)</f>
        <v>36134159.674039</v>
      </c>
      <c r="D106" s="21">
        <f>SUM(D81:D105)</f>
        <v>36134159.67</v>
      </c>
    </row>
    <row r="107" spans="1:4" ht="21">
      <c r="A107" s="22"/>
      <c r="B107" s="23"/>
      <c r="C107" s="24"/>
      <c r="D107" s="25"/>
    </row>
    <row r="108" spans="1:2" ht="21">
      <c r="A108" s="8" t="s">
        <v>37</v>
      </c>
      <c r="B108" s="8" t="s">
        <v>38</v>
      </c>
    </row>
    <row r="110" spans="1:2" ht="21">
      <c r="A110" s="8" t="s">
        <v>37</v>
      </c>
      <c r="B110" s="8" t="s">
        <v>39</v>
      </c>
    </row>
    <row r="112" spans="1:2" ht="21">
      <c r="A112" s="8" t="s">
        <v>37</v>
      </c>
      <c r="B112" s="8" t="s">
        <v>40</v>
      </c>
    </row>
    <row r="115" spans="1:4" ht="21">
      <c r="A115" s="90" t="s">
        <v>44</v>
      </c>
      <c r="B115" s="90"/>
      <c r="C115" s="90"/>
      <c r="D115" s="90"/>
    </row>
    <row r="116" spans="1:4" ht="21">
      <c r="A116" s="27"/>
      <c r="B116" s="27"/>
      <c r="C116" s="27"/>
      <c r="D116" s="27"/>
    </row>
    <row r="117" ht="21">
      <c r="A117" s="28" t="s">
        <v>45</v>
      </c>
    </row>
    <row r="118" spans="1:4" ht="21">
      <c r="A118" s="29" t="s">
        <v>46</v>
      </c>
      <c r="B118" s="29"/>
      <c r="C118" s="30"/>
      <c r="D118" s="31">
        <f>D123-D119</f>
        <v>330620</v>
      </c>
    </row>
    <row r="119" spans="1:4" ht="21">
      <c r="A119" s="29" t="s">
        <v>47</v>
      </c>
      <c r="B119" s="29"/>
      <c r="C119" s="30"/>
      <c r="D119" s="31">
        <f>858100+427600</f>
        <v>1285700</v>
      </c>
    </row>
    <row r="120" spans="1:3" ht="21">
      <c r="A120" s="8" t="s">
        <v>48</v>
      </c>
      <c r="C120" s="32">
        <f>756600+377100</f>
        <v>1133700</v>
      </c>
    </row>
    <row r="121" spans="1:3" ht="21">
      <c r="A121" s="8" t="s">
        <v>49</v>
      </c>
      <c r="C121" s="32">
        <f>101500+50500</f>
        <v>152000</v>
      </c>
    </row>
    <row r="122" spans="1:3" ht="21">
      <c r="A122" s="8" t="s">
        <v>50</v>
      </c>
      <c r="C122" s="32">
        <v>0</v>
      </c>
    </row>
    <row r="123" spans="1:4" ht="21.75" thickBot="1">
      <c r="A123" s="27" t="s">
        <v>51</v>
      </c>
      <c r="C123" s="32"/>
      <c r="D123" s="33">
        <v>1616320</v>
      </c>
    </row>
    <row r="124" ht="21.75" thickTop="1"/>
    <row r="153" spans="1:4" ht="21">
      <c r="A153" s="90" t="s">
        <v>22</v>
      </c>
      <c r="B153" s="90"/>
      <c r="C153" s="90"/>
      <c r="D153" s="90"/>
    </row>
    <row r="154" spans="1:4" ht="21">
      <c r="A154" s="90" t="s">
        <v>23</v>
      </c>
      <c r="B154" s="90"/>
      <c r="C154" s="90"/>
      <c r="D154" s="90"/>
    </row>
    <row r="155" spans="1:4" ht="21">
      <c r="A155" s="90" t="s">
        <v>52</v>
      </c>
      <c r="B155" s="90"/>
      <c r="C155" s="90"/>
      <c r="D155" s="90"/>
    </row>
    <row r="156" spans="1:4" ht="21">
      <c r="A156" s="9" t="s">
        <v>0</v>
      </c>
      <c r="B156" s="9" t="s">
        <v>1</v>
      </c>
      <c r="C156" s="10" t="s">
        <v>2</v>
      </c>
      <c r="D156" s="10" t="s">
        <v>3</v>
      </c>
    </row>
    <row r="157" spans="1:4" ht="21">
      <c r="A157" s="11" t="s">
        <v>25</v>
      </c>
      <c r="B157" s="12">
        <v>10</v>
      </c>
      <c r="C157" s="13">
        <v>0</v>
      </c>
      <c r="D157" s="13"/>
    </row>
    <row r="158" spans="1:4" ht="21">
      <c r="A158" s="14" t="s">
        <v>26</v>
      </c>
      <c r="B158" s="12">
        <v>21</v>
      </c>
      <c r="C158" s="15">
        <v>0</v>
      </c>
      <c r="D158" s="15"/>
    </row>
    <row r="159" spans="1:4" ht="21">
      <c r="A159" s="14" t="s">
        <v>27</v>
      </c>
      <c r="B159" s="12">
        <v>22</v>
      </c>
      <c r="C159" s="15">
        <v>3864355.58</v>
      </c>
      <c r="D159" s="15"/>
    </row>
    <row r="160" spans="1:4" ht="21">
      <c r="A160" s="14" t="s">
        <v>28</v>
      </c>
      <c r="B160" s="12">
        <v>21</v>
      </c>
      <c r="C160" s="15">
        <v>0</v>
      </c>
      <c r="D160" s="15"/>
    </row>
    <row r="161" spans="1:4" ht="21">
      <c r="A161" s="14" t="s">
        <v>29</v>
      </c>
      <c r="B161" s="12">
        <v>22</v>
      </c>
      <c r="C161" s="15">
        <v>10367207.48</v>
      </c>
      <c r="D161" s="15"/>
    </row>
    <row r="162" spans="1:4" ht="21">
      <c r="A162" s="14" t="s">
        <v>30</v>
      </c>
      <c r="B162" s="12">
        <v>23</v>
      </c>
      <c r="C162" s="15">
        <v>6407004.76</v>
      </c>
      <c r="D162" s="15"/>
    </row>
    <row r="163" spans="1:4" ht="21">
      <c r="A163" s="14" t="s">
        <v>31</v>
      </c>
      <c r="B163" s="12">
        <v>701</v>
      </c>
      <c r="C163" s="15">
        <v>3680226.76</v>
      </c>
      <c r="D163" s="15"/>
    </row>
    <row r="164" spans="1:4" ht="21">
      <c r="A164" s="14" t="s">
        <v>32</v>
      </c>
      <c r="B164" s="12">
        <v>90</v>
      </c>
      <c r="C164" s="15">
        <v>43840</v>
      </c>
      <c r="D164" s="15"/>
    </row>
    <row r="165" spans="1:4" ht="21">
      <c r="A165" s="14" t="s">
        <v>33</v>
      </c>
      <c r="B165" s="12"/>
      <c r="C165" s="15">
        <v>426500</v>
      </c>
      <c r="D165" s="15"/>
    </row>
    <row r="166" spans="1:4" ht="21">
      <c r="A166" s="14" t="s">
        <v>43</v>
      </c>
      <c r="B166" s="12">
        <v>0</v>
      </c>
      <c r="C166" s="15">
        <v>3094185.5</v>
      </c>
      <c r="D166" s="15"/>
    </row>
    <row r="167" spans="1:4" ht="21">
      <c r="A167" s="14" t="s">
        <v>8</v>
      </c>
      <c r="B167" s="12">
        <v>100</v>
      </c>
      <c r="C167" s="15">
        <v>2370359</v>
      </c>
      <c r="D167" s="15"/>
    </row>
    <row r="168" spans="1:4" ht="21">
      <c r="A168" s="14" t="s">
        <v>13</v>
      </c>
      <c r="B168" s="12">
        <v>120</v>
      </c>
      <c r="C168" s="15">
        <v>242225</v>
      </c>
      <c r="D168" s="15"/>
    </row>
    <row r="169" spans="1:4" ht="21">
      <c r="A169" s="14" t="s">
        <v>14</v>
      </c>
      <c r="B169" s="12">
        <v>130</v>
      </c>
      <c r="C169" s="15">
        <v>1132308</v>
      </c>
      <c r="D169" s="15"/>
    </row>
    <row r="170" spans="1:4" ht="21">
      <c r="A170" s="14" t="s">
        <v>10</v>
      </c>
      <c r="B170" s="12">
        <v>200</v>
      </c>
      <c r="C170" s="15">
        <v>138203.5</v>
      </c>
      <c r="D170" s="15"/>
    </row>
    <row r="171" spans="1:4" ht="21">
      <c r="A171" s="14" t="s">
        <v>6</v>
      </c>
      <c r="B171" s="12">
        <v>250</v>
      </c>
      <c r="C171" s="15">
        <v>1552559.42</v>
      </c>
      <c r="D171" s="15"/>
    </row>
    <row r="172" spans="1:4" ht="21">
      <c r="A172" s="14" t="s">
        <v>15</v>
      </c>
      <c r="B172" s="12">
        <v>270</v>
      </c>
      <c r="C172" s="15">
        <v>519780.02</v>
      </c>
      <c r="D172" s="15"/>
    </row>
    <row r="173" spans="1:4" ht="21">
      <c r="A173" s="14" t="s">
        <v>16</v>
      </c>
      <c r="B173" s="12">
        <v>300</v>
      </c>
      <c r="C173" s="15">
        <v>121071.08</v>
      </c>
      <c r="D173" s="15"/>
    </row>
    <row r="174" spans="1:4" ht="21">
      <c r="A174" s="16" t="s">
        <v>17</v>
      </c>
      <c r="B174" s="12">
        <v>400</v>
      </c>
      <c r="C174" s="17">
        <v>463900</v>
      </c>
      <c r="D174" s="17"/>
    </row>
    <row r="175" spans="1:4" ht="21">
      <c r="A175" s="16" t="s">
        <v>18</v>
      </c>
      <c r="B175" s="12">
        <v>450</v>
      </c>
      <c r="C175" s="17">
        <v>113700</v>
      </c>
      <c r="D175" s="17"/>
    </row>
    <row r="176" spans="1:4" ht="21">
      <c r="A176" s="16" t="s">
        <v>19</v>
      </c>
      <c r="B176" s="12">
        <v>500</v>
      </c>
      <c r="C176" s="17">
        <v>0</v>
      </c>
      <c r="D176" s="17"/>
    </row>
    <row r="177" spans="1:4" ht="21">
      <c r="A177" s="16" t="s">
        <v>20</v>
      </c>
      <c r="B177" s="12"/>
      <c r="C177" s="17">
        <v>0</v>
      </c>
      <c r="D177" s="17"/>
    </row>
    <row r="178" spans="1:4" ht="21">
      <c r="A178" s="14" t="s">
        <v>34</v>
      </c>
      <c r="B178" s="18"/>
      <c r="C178" s="17"/>
      <c r="D178" s="17">
        <v>10280136.41</v>
      </c>
    </row>
    <row r="179" spans="1:4" ht="21">
      <c r="A179" s="14" t="s">
        <v>35</v>
      </c>
      <c r="B179" s="18"/>
      <c r="C179" s="17"/>
      <c r="D179" s="17">
        <v>320176.77</v>
      </c>
    </row>
    <row r="180" spans="1:4" ht="21">
      <c r="A180" s="14" t="s">
        <v>11</v>
      </c>
      <c r="B180" s="18">
        <v>700</v>
      </c>
      <c r="C180" s="15"/>
      <c r="D180" s="15">
        <v>15351685.54</v>
      </c>
    </row>
    <row r="181" spans="1:4" ht="21">
      <c r="A181" s="14" t="s">
        <v>36</v>
      </c>
      <c r="B181" s="19">
        <v>703</v>
      </c>
      <c r="C181" s="17"/>
      <c r="D181" s="17">
        <v>8585427.38</v>
      </c>
    </row>
    <row r="182" spans="1:4" ht="21">
      <c r="A182" s="20"/>
      <c r="B182" s="9"/>
      <c r="C182" s="10">
        <f>SUM(C157:C181)</f>
        <v>34537426.1</v>
      </c>
      <c r="D182" s="21">
        <f>SUM(D157:D181)</f>
        <v>34537426.1</v>
      </c>
    </row>
    <row r="183" spans="1:4" ht="21">
      <c r="A183" s="22"/>
      <c r="B183" s="23"/>
      <c r="C183" s="24"/>
      <c r="D183" s="25"/>
    </row>
    <row r="184" spans="1:2" ht="21">
      <c r="A184" s="8" t="s">
        <v>37</v>
      </c>
      <c r="B184" s="8" t="s">
        <v>38</v>
      </c>
    </row>
    <row r="186" spans="1:2" ht="21">
      <c r="A186" s="8" t="s">
        <v>37</v>
      </c>
      <c r="B186" s="8" t="s">
        <v>39</v>
      </c>
    </row>
    <row r="188" spans="1:2" ht="21">
      <c r="A188" s="8" t="s">
        <v>37</v>
      </c>
      <c r="B188" s="8" t="s">
        <v>40</v>
      </c>
    </row>
    <row r="191" spans="1:4" ht="21">
      <c r="A191" s="90" t="s">
        <v>44</v>
      </c>
      <c r="B191" s="90"/>
      <c r="C191" s="90"/>
      <c r="D191" s="90"/>
    </row>
    <row r="192" spans="1:4" ht="21">
      <c r="A192" s="27"/>
      <c r="B192" s="27"/>
      <c r="C192" s="27"/>
      <c r="D192" s="27"/>
    </row>
    <row r="193" ht="21">
      <c r="A193" s="28" t="s">
        <v>45</v>
      </c>
    </row>
    <row r="194" spans="1:4" ht="21">
      <c r="A194" s="29" t="s">
        <v>46</v>
      </c>
      <c r="B194" s="29"/>
      <c r="C194" s="30"/>
      <c r="D194" s="31">
        <f>330620+517028</f>
        <v>847648</v>
      </c>
    </row>
    <row r="195" spans="1:4" ht="21">
      <c r="A195" s="29" t="s">
        <v>47</v>
      </c>
      <c r="B195" s="29"/>
      <c r="C195" s="30"/>
      <c r="D195" s="31">
        <f>C196+C197</f>
        <v>1712200</v>
      </c>
    </row>
    <row r="196" spans="1:3" ht="21">
      <c r="A196" s="8" t="s">
        <v>48</v>
      </c>
      <c r="C196" s="32">
        <f>1133700+376500</f>
        <v>1510200</v>
      </c>
    </row>
    <row r="197" spans="1:3" ht="21">
      <c r="A197" s="8" t="s">
        <v>49</v>
      </c>
      <c r="C197" s="32">
        <f>152000+50000</f>
        <v>202000</v>
      </c>
    </row>
    <row r="198" spans="1:3" ht="21">
      <c r="A198" s="8" t="s">
        <v>50</v>
      </c>
      <c r="C198" s="32">
        <v>0</v>
      </c>
    </row>
    <row r="199" spans="1:4" ht="21.75" thickBot="1">
      <c r="A199" s="27" t="s">
        <v>51</v>
      </c>
      <c r="C199" s="32"/>
      <c r="D199" s="33">
        <f>D194+D195</f>
        <v>2559848</v>
      </c>
    </row>
    <row r="200" ht="21.75" thickTop="1"/>
    <row r="201" ht="21">
      <c r="A201" s="28" t="s">
        <v>53</v>
      </c>
    </row>
    <row r="202" spans="1:4" ht="21">
      <c r="A202" s="29" t="s">
        <v>46</v>
      </c>
      <c r="B202" s="29"/>
      <c r="C202" s="30"/>
      <c r="D202" s="31">
        <v>1024600</v>
      </c>
    </row>
    <row r="203" spans="1:4" ht="21">
      <c r="A203" s="29" t="s">
        <v>47</v>
      </c>
      <c r="B203" s="29"/>
      <c r="C203" s="30"/>
      <c r="D203" s="31">
        <v>107708</v>
      </c>
    </row>
    <row r="204" ht="21.75" thickBot="1">
      <c r="D204" s="33">
        <f>SUM(D202:D203)</f>
        <v>1132308</v>
      </c>
    </row>
    <row r="205" ht="21.75" thickTop="1"/>
    <row r="229" spans="1:4" ht="21">
      <c r="A229" s="90" t="s">
        <v>22</v>
      </c>
      <c r="B229" s="90"/>
      <c r="C229" s="90"/>
      <c r="D229" s="90"/>
    </row>
    <row r="230" spans="1:4" ht="21">
      <c r="A230" s="90" t="s">
        <v>23</v>
      </c>
      <c r="B230" s="90"/>
      <c r="C230" s="90"/>
      <c r="D230" s="90"/>
    </row>
    <row r="231" spans="1:4" ht="21">
      <c r="A231" s="90" t="s">
        <v>54</v>
      </c>
      <c r="B231" s="90"/>
      <c r="C231" s="90"/>
      <c r="D231" s="90"/>
    </row>
    <row r="232" spans="1:4" ht="21">
      <c r="A232" s="9" t="s">
        <v>0</v>
      </c>
      <c r="B232" s="9" t="s">
        <v>1</v>
      </c>
      <c r="C232" s="10" t="s">
        <v>2</v>
      </c>
      <c r="D232" s="10" t="s">
        <v>3</v>
      </c>
    </row>
    <row r="233" spans="1:4" ht="21">
      <c r="A233" s="11" t="s">
        <v>25</v>
      </c>
      <c r="B233" s="12">
        <v>10</v>
      </c>
      <c r="C233" s="13">
        <v>16647</v>
      </c>
      <c r="D233" s="13"/>
    </row>
    <row r="234" spans="1:4" ht="21">
      <c r="A234" s="14" t="s">
        <v>26</v>
      </c>
      <c r="B234" s="12">
        <v>21</v>
      </c>
      <c r="C234" s="15">
        <v>0</v>
      </c>
      <c r="D234" s="15"/>
    </row>
    <row r="235" spans="1:4" ht="21">
      <c r="A235" s="14" t="s">
        <v>27</v>
      </c>
      <c r="B235" s="12">
        <v>22</v>
      </c>
      <c r="C235" s="15">
        <v>1552444.42</v>
      </c>
      <c r="D235" s="15"/>
    </row>
    <row r="236" spans="1:4" ht="21">
      <c r="A236" s="14" t="s">
        <v>28</v>
      </c>
      <c r="B236" s="12">
        <v>21</v>
      </c>
      <c r="C236" s="15">
        <v>0</v>
      </c>
      <c r="D236" s="15"/>
    </row>
    <row r="237" spans="1:4" ht="21">
      <c r="A237" s="14" t="s">
        <v>29</v>
      </c>
      <c r="B237" s="12">
        <v>22</v>
      </c>
      <c r="C237" s="15">
        <v>19572872.47</v>
      </c>
      <c r="D237" s="15"/>
    </row>
    <row r="238" spans="1:4" ht="21">
      <c r="A238" s="14" t="s">
        <v>30</v>
      </c>
      <c r="B238" s="12">
        <v>23</v>
      </c>
      <c r="C238" s="15">
        <v>6407004.76</v>
      </c>
      <c r="D238" s="15"/>
    </row>
    <row r="239" spans="1:4" ht="21">
      <c r="A239" s="14" t="s">
        <v>31</v>
      </c>
      <c r="B239" s="12">
        <v>701</v>
      </c>
      <c r="C239" s="15">
        <v>3680226.76</v>
      </c>
      <c r="D239" s="15"/>
    </row>
    <row r="240" spans="1:4" ht="21">
      <c r="A240" s="14" t="s">
        <v>32</v>
      </c>
      <c r="B240" s="12">
        <v>90</v>
      </c>
      <c r="C240" s="15">
        <v>15000</v>
      </c>
      <c r="D240" s="15"/>
    </row>
    <row r="241" spans="1:4" ht="21">
      <c r="A241" s="14" t="s">
        <v>33</v>
      </c>
      <c r="B241" s="12"/>
      <c r="C241" s="15">
        <v>0</v>
      </c>
      <c r="D241" s="15"/>
    </row>
    <row r="242" spans="1:4" ht="21">
      <c r="A242" s="14" t="s">
        <v>43</v>
      </c>
      <c r="B242" s="12">
        <v>0</v>
      </c>
      <c r="C242" s="15">
        <v>3550105.5</v>
      </c>
      <c r="D242" s="15"/>
    </row>
    <row r="243" spans="1:4" ht="21">
      <c r="A243" s="14" t="s">
        <v>8</v>
      </c>
      <c r="B243" s="12">
        <v>100</v>
      </c>
      <c r="C243" s="15">
        <v>2828064</v>
      </c>
      <c r="D243" s="15"/>
    </row>
    <row r="244" spans="1:4" ht="21">
      <c r="A244" s="14" t="s">
        <v>13</v>
      </c>
      <c r="B244" s="12">
        <v>120</v>
      </c>
      <c r="C244" s="15">
        <v>290670</v>
      </c>
      <c r="D244" s="15"/>
    </row>
    <row r="245" spans="1:4" ht="21">
      <c r="A245" s="14" t="s">
        <v>55</v>
      </c>
      <c r="B245" s="12">
        <v>130</v>
      </c>
      <c r="C245" s="15">
        <v>1358828</v>
      </c>
      <c r="D245" s="15"/>
    </row>
    <row r="246" spans="1:4" ht="21">
      <c r="A246" s="14" t="s">
        <v>10</v>
      </c>
      <c r="B246" s="12">
        <v>200</v>
      </c>
      <c r="C246" s="15">
        <v>164555</v>
      </c>
      <c r="D246" s="15"/>
    </row>
    <row r="247" spans="1:4" ht="21">
      <c r="A247" s="14" t="s">
        <v>6</v>
      </c>
      <c r="B247" s="12">
        <v>250</v>
      </c>
      <c r="C247" s="15">
        <v>1936136.52</v>
      </c>
      <c r="D247" s="15"/>
    </row>
    <row r="248" spans="1:4" ht="21">
      <c r="A248" s="14" t="s">
        <v>15</v>
      </c>
      <c r="B248" s="12">
        <v>270</v>
      </c>
      <c r="C248" s="15">
        <v>623061.09</v>
      </c>
      <c r="D248" s="15"/>
    </row>
    <row r="249" spans="1:4" ht="21">
      <c r="A249" s="14" t="s">
        <v>16</v>
      </c>
      <c r="B249" s="12">
        <v>300</v>
      </c>
      <c r="C249" s="15">
        <v>125380.28</v>
      </c>
      <c r="D249" s="15"/>
    </row>
    <row r="250" spans="1:4" ht="21">
      <c r="A250" s="16" t="s">
        <v>17</v>
      </c>
      <c r="B250" s="12">
        <v>400</v>
      </c>
      <c r="C250" s="17">
        <v>468900</v>
      </c>
      <c r="D250" s="17"/>
    </row>
    <row r="251" spans="1:4" ht="21">
      <c r="A251" s="16" t="s">
        <v>18</v>
      </c>
      <c r="B251" s="12">
        <v>450</v>
      </c>
      <c r="C251" s="17">
        <v>143700</v>
      </c>
      <c r="D251" s="17"/>
    </row>
    <row r="252" spans="1:4" ht="21">
      <c r="A252" s="16" t="s">
        <v>19</v>
      </c>
      <c r="B252" s="12">
        <v>500</v>
      </c>
      <c r="C252" s="17">
        <v>0</v>
      </c>
      <c r="D252" s="17"/>
    </row>
    <row r="253" spans="1:4" ht="21">
      <c r="A253" s="16" t="s">
        <v>20</v>
      </c>
      <c r="B253" s="12"/>
      <c r="C253" s="17">
        <v>0</v>
      </c>
      <c r="D253" s="17"/>
    </row>
    <row r="254" spans="1:4" ht="21">
      <c r="A254" s="14" t="s">
        <v>34</v>
      </c>
      <c r="B254" s="18"/>
      <c r="C254" s="17"/>
      <c r="D254" s="17">
        <v>18762708.13</v>
      </c>
    </row>
    <row r="255" spans="1:4" ht="21">
      <c r="A255" s="14" t="s">
        <v>35</v>
      </c>
      <c r="B255" s="18"/>
      <c r="C255" s="17"/>
      <c r="D255" s="17">
        <v>253224.75</v>
      </c>
    </row>
    <row r="256" spans="1:4" ht="21">
      <c r="A256" s="14" t="s">
        <v>11</v>
      </c>
      <c r="B256" s="18">
        <v>700</v>
      </c>
      <c r="C256" s="15"/>
      <c r="D256" s="15">
        <v>15132235.54</v>
      </c>
    </row>
    <row r="257" spans="1:4" ht="21">
      <c r="A257" s="14" t="s">
        <v>36</v>
      </c>
      <c r="B257" s="19">
        <v>703</v>
      </c>
      <c r="C257" s="17"/>
      <c r="D257" s="17">
        <v>8585427.38</v>
      </c>
    </row>
    <row r="258" spans="1:4" ht="21">
      <c r="A258" s="20"/>
      <c r="B258" s="9"/>
      <c r="C258" s="10">
        <f>SUM(C233:C257)</f>
        <v>42733595.800000004</v>
      </c>
      <c r="D258" s="21">
        <f>SUM(D233:D257)</f>
        <v>42733595.800000004</v>
      </c>
    </row>
    <row r="259" spans="1:4" ht="21">
      <c r="A259" s="22"/>
      <c r="B259" s="23"/>
      <c r="C259" s="24"/>
      <c r="D259" s="25"/>
    </row>
    <row r="260" spans="1:2" ht="21">
      <c r="A260" s="8" t="s">
        <v>37</v>
      </c>
      <c r="B260" s="8" t="s">
        <v>38</v>
      </c>
    </row>
    <row r="262" spans="1:2" ht="21">
      <c r="A262" s="8" t="s">
        <v>37</v>
      </c>
      <c r="B262" s="8" t="s">
        <v>39</v>
      </c>
    </row>
    <row r="264" spans="1:2" ht="21">
      <c r="A264" s="8" t="s">
        <v>37</v>
      </c>
      <c r="B264" s="8" t="s">
        <v>40</v>
      </c>
    </row>
    <row r="267" spans="1:4" ht="21">
      <c r="A267" s="90" t="s">
        <v>44</v>
      </c>
      <c r="B267" s="90"/>
      <c r="C267" s="90"/>
      <c r="D267" s="90"/>
    </row>
    <row r="268" spans="1:4" ht="21">
      <c r="A268" s="27"/>
      <c r="B268" s="27"/>
      <c r="C268" s="27"/>
      <c r="D268" s="27"/>
    </row>
    <row r="269" ht="21">
      <c r="A269" s="28" t="s">
        <v>45</v>
      </c>
    </row>
    <row r="270" spans="1:4" ht="21">
      <c r="A270" s="29" t="s">
        <v>46</v>
      </c>
      <c r="B270" s="29"/>
      <c r="C270" s="30"/>
      <c r="D270" s="31">
        <v>980217.5</v>
      </c>
    </row>
    <row r="271" spans="1:4" ht="21">
      <c r="A271" s="29" t="s">
        <v>47</v>
      </c>
      <c r="B271" s="29"/>
      <c r="C271" s="30"/>
      <c r="D271" s="31">
        <v>2569888</v>
      </c>
    </row>
    <row r="272" spans="1:3" ht="21">
      <c r="A272" s="8" t="s">
        <v>48</v>
      </c>
      <c r="C272" s="32">
        <v>2262500</v>
      </c>
    </row>
    <row r="273" spans="1:3" ht="21">
      <c r="A273" s="8" t="s">
        <v>49</v>
      </c>
      <c r="C273" s="32">
        <v>302000</v>
      </c>
    </row>
    <row r="274" spans="1:3" ht="21">
      <c r="A274" s="8" t="s">
        <v>50</v>
      </c>
      <c r="C274" s="32">
        <v>5388</v>
      </c>
    </row>
    <row r="275" spans="1:4" ht="21.75" thickBot="1">
      <c r="A275" s="27" t="s">
        <v>51</v>
      </c>
      <c r="C275" s="32"/>
      <c r="D275" s="33">
        <f>D270+D271</f>
        <v>3550105.5</v>
      </c>
    </row>
    <row r="276" ht="21.75" thickTop="1"/>
    <row r="277" ht="21">
      <c r="A277" s="28" t="s">
        <v>53</v>
      </c>
    </row>
    <row r="278" spans="1:4" ht="21">
      <c r="A278" s="29" t="s">
        <v>46</v>
      </c>
      <c r="B278" s="29"/>
      <c r="C278" s="30"/>
      <c r="D278" s="31">
        <v>1224120</v>
      </c>
    </row>
    <row r="279" spans="1:4" ht="21">
      <c r="A279" s="29" t="s">
        <v>47</v>
      </c>
      <c r="B279" s="29"/>
      <c r="C279" s="30"/>
      <c r="D279" s="31">
        <v>134708</v>
      </c>
    </row>
    <row r="280" ht="21.75" thickBot="1">
      <c r="D280" s="33">
        <f>SUM(D278:D279)</f>
        <v>1358828</v>
      </c>
    </row>
    <row r="281" ht="21.75" thickTop="1"/>
    <row r="305" spans="1:4" ht="21">
      <c r="A305" s="90" t="s">
        <v>22</v>
      </c>
      <c r="B305" s="90"/>
      <c r="C305" s="90"/>
      <c r="D305" s="90"/>
    </row>
    <row r="306" spans="1:4" ht="21">
      <c r="A306" s="90" t="s">
        <v>23</v>
      </c>
      <c r="B306" s="90"/>
      <c r="C306" s="90"/>
      <c r="D306" s="90"/>
    </row>
    <row r="307" spans="1:4" ht="21">
      <c r="A307" s="90" t="s">
        <v>56</v>
      </c>
      <c r="B307" s="90"/>
      <c r="C307" s="90"/>
      <c r="D307" s="90"/>
    </row>
    <row r="308" spans="1:4" ht="21">
      <c r="A308" s="9" t="s">
        <v>0</v>
      </c>
      <c r="B308" s="9" t="s">
        <v>1</v>
      </c>
      <c r="C308" s="10" t="s">
        <v>2</v>
      </c>
      <c r="D308" s="10" t="s">
        <v>3</v>
      </c>
    </row>
    <row r="309" spans="1:4" ht="21">
      <c r="A309" s="11" t="s">
        <v>25</v>
      </c>
      <c r="B309" s="12">
        <v>10</v>
      </c>
      <c r="C309" s="13">
        <v>0</v>
      </c>
      <c r="D309" s="13"/>
    </row>
    <row r="310" spans="1:4" ht="21">
      <c r="A310" s="14" t="s">
        <v>26</v>
      </c>
      <c r="B310" s="12">
        <v>21</v>
      </c>
      <c r="C310" s="15">
        <v>0</v>
      </c>
      <c r="D310" s="15"/>
    </row>
    <row r="311" spans="1:4" ht="21">
      <c r="A311" s="14" t="s">
        <v>27</v>
      </c>
      <c r="B311" s="12">
        <v>22</v>
      </c>
      <c r="C311" s="15">
        <v>7908642.88</v>
      </c>
      <c r="D311" s="15"/>
    </row>
    <row r="312" spans="1:4" ht="21">
      <c r="A312" s="14" t="s">
        <v>28</v>
      </c>
      <c r="B312" s="12">
        <v>21</v>
      </c>
      <c r="C312" s="15">
        <v>0</v>
      </c>
      <c r="D312" s="15"/>
    </row>
    <row r="313" spans="1:4" ht="21">
      <c r="A313" s="14" t="s">
        <v>29</v>
      </c>
      <c r="B313" s="12">
        <v>22</v>
      </c>
      <c r="C313" s="15">
        <v>18166677.59</v>
      </c>
      <c r="D313" s="15"/>
    </row>
    <row r="314" spans="1:4" ht="21">
      <c r="A314" s="14" t="s">
        <v>30</v>
      </c>
      <c r="B314" s="12">
        <v>23</v>
      </c>
      <c r="C314" s="15">
        <v>6407004.76</v>
      </c>
      <c r="D314" s="15"/>
    </row>
    <row r="315" spans="1:4" ht="21">
      <c r="A315" s="14" t="s">
        <v>31</v>
      </c>
      <c r="B315" s="12">
        <v>701</v>
      </c>
      <c r="C315" s="15">
        <v>3680226.76</v>
      </c>
      <c r="D315" s="15"/>
    </row>
    <row r="316" spans="1:4" ht="21">
      <c r="A316" s="14" t="s">
        <v>32</v>
      </c>
      <c r="B316" s="12">
        <v>90</v>
      </c>
      <c r="C316" s="15">
        <v>35500</v>
      </c>
      <c r="D316" s="15"/>
    </row>
    <row r="317" spans="1:4" ht="21">
      <c r="A317" s="14" t="s">
        <v>33</v>
      </c>
      <c r="B317" s="12"/>
      <c r="C317" s="15">
        <v>452100</v>
      </c>
      <c r="D317" s="15"/>
    </row>
    <row r="318" spans="1:4" ht="21">
      <c r="A318" s="14" t="s">
        <v>43</v>
      </c>
      <c r="B318" s="12">
        <v>0</v>
      </c>
      <c r="C318" s="15">
        <v>4068225.5</v>
      </c>
      <c r="D318" s="15"/>
    </row>
    <row r="319" spans="1:4" ht="21">
      <c r="A319" s="14" t="s">
        <v>8</v>
      </c>
      <c r="B319" s="12">
        <v>100</v>
      </c>
      <c r="C319" s="15">
        <v>3288689</v>
      </c>
      <c r="D319" s="15"/>
    </row>
    <row r="320" spans="1:4" ht="21">
      <c r="A320" s="14" t="s">
        <v>13</v>
      </c>
      <c r="B320" s="12">
        <v>120</v>
      </c>
      <c r="C320" s="15">
        <v>340045</v>
      </c>
      <c r="D320" s="15"/>
    </row>
    <row r="321" spans="1:4" ht="21">
      <c r="A321" s="14" t="s">
        <v>55</v>
      </c>
      <c r="B321" s="12">
        <v>130</v>
      </c>
      <c r="C321" s="15">
        <v>1558348</v>
      </c>
      <c r="D321" s="15"/>
    </row>
    <row r="322" spans="1:4" ht="21">
      <c r="A322" s="14" t="s">
        <v>10</v>
      </c>
      <c r="B322" s="12">
        <v>200</v>
      </c>
      <c r="C322" s="15">
        <v>182356</v>
      </c>
      <c r="D322" s="15"/>
    </row>
    <row r="323" spans="1:4" ht="21">
      <c r="A323" s="14" t="s">
        <v>6</v>
      </c>
      <c r="B323" s="12">
        <v>250</v>
      </c>
      <c r="C323" s="15">
        <v>2183161.2</v>
      </c>
      <c r="D323" s="15"/>
    </row>
    <row r="324" spans="1:4" ht="21">
      <c r="A324" s="14" t="s">
        <v>15</v>
      </c>
      <c r="B324" s="12">
        <v>270</v>
      </c>
      <c r="C324" s="15">
        <v>824125.03</v>
      </c>
      <c r="D324" s="15"/>
    </row>
    <row r="325" spans="1:4" ht="21">
      <c r="A325" s="14" t="s">
        <v>16</v>
      </c>
      <c r="B325" s="12">
        <v>300</v>
      </c>
      <c r="C325" s="15">
        <v>172487.24</v>
      </c>
      <c r="D325" s="15"/>
    </row>
    <row r="326" spans="1:4" ht="21">
      <c r="A326" s="16" t="s">
        <v>17</v>
      </c>
      <c r="B326" s="12">
        <v>400</v>
      </c>
      <c r="C326" s="17">
        <v>468900</v>
      </c>
      <c r="D326" s="17"/>
    </row>
    <row r="327" spans="1:4" ht="21">
      <c r="A327" s="16" t="s">
        <v>18</v>
      </c>
      <c r="B327" s="12">
        <v>450</v>
      </c>
      <c r="C327" s="17">
        <v>143700</v>
      </c>
      <c r="D327" s="17"/>
    </row>
    <row r="328" spans="1:4" ht="21">
      <c r="A328" s="16" t="s">
        <v>19</v>
      </c>
      <c r="B328" s="12">
        <v>500</v>
      </c>
      <c r="C328" s="17">
        <v>0</v>
      </c>
      <c r="D328" s="17"/>
    </row>
    <row r="329" spans="1:4" ht="21">
      <c r="A329" s="16" t="s">
        <v>20</v>
      </c>
      <c r="B329" s="12"/>
      <c r="C329" s="17">
        <v>0</v>
      </c>
      <c r="D329" s="17"/>
    </row>
    <row r="330" spans="1:4" ht="21">
      <c r="A330" s="14" t="s">
        <v>34</v>
      </c>
      <c r="B330" s="18"/>
      <c r="C330" s="17"/>
      <c r="D330" s="17">
        <v>25915435.41</v>
      </c>
    </row>
    <row r="331" spans="1:4" ht="21">
      <c r="A331" s="14" t="s">
        <v>35</v>
      </c>
      <c r="B331" s="18"/>
      <c r="C331" s="17"/>
      <c r="D331" s="17">
        <v>247090.63</v>
      </c>
    </row>
    <row r="332" spans="1:4" ht="21">
      <c r="A332" s="14" t="s">
        <v>11</v>
      </c>
      <c r="B332" s="18">
        <v>700</v>
      </c>
      <c r="C332" s="15"/>
      <c r="D332" s="15">
        <v>15132235.54</v>
      </c>
    </row>
    <row r="333" spans="1:4" ht="21">
      <c r="A333" s="14" t="s">
        <v>36</v>
      </c>
      <c r="B333" s="19">
        <v>703</v>
      </c>
      <c r="C333" s="17"/>
      <c r="D333" s="17">
        <v>8585427.38</v>
      </c>
    </row>
    <row r="334" spans="1:4" ht="21">
      <c r="A334" s="20"/>
      <c r="B334" s="9"/>
      <c r="C334" s="10">
        <f>SUM(C309:C333)</f>
        <v>49880188.96</v>
      </c>
      <c r="D334" s="21">
        <f>SUM(D309:D333)</f>
        <v>49880188.96</v>
      </c>
    </row>
    <row r="335" spans="1:4" ht="21">
      <c r="A335" s="22"/>
      <c r="B335" s="23"/>
      <c r="C335" s="24"/>
      <c r="D335" s="25"/>
    </row>
    <row r="336" spans="1:2" ht="21">
      <c r="A336" s="8" t="s">
        <v>37</v>
      </c>
      <c r="B336" s="8" t="s">
        <v>38</v>
      </c>
    </row>
    <row r="338" spans="1:2" ht="21">
      <c r="A338" s="8" t="s">
        <v>37</v>
      </c>
      <c r="B338" s="8" t="s">
        <v>39</v>
      </c>
    </row>
    <row r="340" spans="1:2" ht="21">
      <c r="A340" s="8" t="s">
        <v>37</v>
      </c>
      <c r="B340" s="8" t="s">
        <v>40</v>
      </c>
    </row>
    <row r="343" spans="1:4" ht="21">
      <c r="A343" s="90" t="s">
        <v>44</v>
      </c>
      <c r="B343" s="90"/>
      <c r="C343" s="90"/>
      <c r="D343" s="90"/>
    </row>
    <row r="344" spans="1:4" ht="21">
      <c r="A344" s="27"/>
      <c r="B344" s="27"/>
      <c r="C344" s="27"/>
      <c r="D344" s="27"/>
    </row>
    <row r="345" ht="21">
      <c r="A345" s="28" t="s">
        <v>45</v>
      </c>
    </row>
    <row r="346" spans="1:4" ht="21">
      <c r="A346" s="29" t="s">
        <v>46</v>
      </c>
      <c r="B346" s="29"/>
      <c r="C346" s="30"/>
      <c r="D346" s="31">
        <f>980217.5+517040</f>
        <v>1497257.5</v>
      </c>
    </row>
    <row r="347" spans="1:4" ht="21">
      <c r="A347" s="29" t="s">
        <v>47</v>
      </c>
      <c r="B347" s="29"/>
      <c r="C347" s="30"/>
      <c r="D347" s="31">
        <f>C348+C349+C350</f>
        <v>2570968</v>
      </c>
    </row>
    <row r="348" spans="1:3" ht="21">
      <c r="A348" s="8" t="s">
        <v>48</v>
      </c>
      <c r="C348" s="32">
        <v>2262500</v>
      </c>
    </row>
    <row r="349" spans="1:3" ht="21">
      <c r="A349" s="8" t="s">
        <v>49</v>
      </c>
      <c r="C349" s="32">
        <v>302000</v>
      </c>
    </row>
    <row r="350" spans="1:3" ht="21">
      <c r="A350" s="8" t="s">
        <v>50</v>
      </c>
      <c r="C350" s="32">
        <f>5388+1080</f>
        <v>6468</v>
      </c>
    </row>
    <row r="351" spans="1:4" ht="21.75" thickBot="1">
      <c r="A351" s="27" t="s">
        <v>51</v>
      </c>
      <c r="C351" s="32"/>
      <c r="D351" s="33">
        <f>D346+D347</f>
        <v>4068225.5</v>
      </c>
    </row>
    <row r="352" ht="21.75" thickTop="1"/>
    <row r="353" ht="21">
      <c r="A353" s="28" t="s">
        <v>53</v>
      </c>
    </row>
    <row r="354" spans="1:4" ht="21">
      <c r="A354" s="29" t="s">
        <v>46</v>
      </c>
      <c r="B354" s="29"/>
      <c r="C354" s="30"/>
      <c r="D354" s="31">
        <f>1224120+199520</f>
        <v>1423640</v>
      </c>
    </row>
    <row r="355" spans="1:4" ht="21">
      <c r="A355" s="29" t="s">
        <v>47</v>
      </c>
      <c r="B355" s="29"/>
      <c r="C355" s="30"/>
      <c r="D355" s="31">
        <v>134708</v>
      </c>
    </row>
    <row r="356" ht="21.75" thickBot="1">
      <c r="D356" s="33">
        <f>SUM(D354:D355)</f>
        <v>1558348</v>
      </c>
    </row>
    <row r="357" ht="21.75" thickTop="1"/>
    <row r="381" spans="1:4" ht="21">
      <c r="A381" s="90" t="s">
        <v>22</v>
      </c>
      <c r="B381" s="90"/>
      <c r="C381" s="90"/>
      <c r="D381" s="90"/>
    </row>
    <row r="382" spans="1:4" ht="21">
      <c r="A382" s="90" t="s">
        <v>23</v>
      </c>
      <c r="B382" s="90"/>
      <c r="C382" s="90"/>
      <c r="D382" s="90"/>
    </row>
    <row r="383" spans="1:4" ht="21">
      <c r="A383" s="90" t="s">
        <v>57</v>
      </c>
      <c r="B383" s="90"/>
      <c r="C383" s="90"/>
      <c r="D383" s="90"/>
    </row>
    <row r="384" spans="1:4" ht="21">
      <c r="A384" s="9" t="s">
        <v>0</v>
      </c>
      <c r="B384" s="9" t="s">
        <v>1</v>
      </c>
      <c r="C384" s="10" t="s">
        <v>2</v>
      </c>
      <c r="D384" s="10" t="s">
        <v>3</v>
      </c>
    </row>
    <row r="385" spans="1:4" ht="21">
      <c r="A385" s="11" t="s">
        <v>25</v>
      </c>
      <c r="B385" s="12">
        <v>10</v>
      </c>
      <c r="C385" s="13">
        <v>3000</v>
      </c>
      <c r="D385" s="13"/>
    </row>
    <row r="386" spans="1:4" ht="21">
      <c r="A386" s="14" t="s">
        <v>26</v>
      </c>
      <c r="B386" s="12">
        <v>21</v>
      </c>
      <c r="C386" s="15">
        <v>0</v>
      </c>
      <c r="D386" s="15"/>
    </row>
    <row r="387" spans="1:4" ht="21">
      <c r="A387" s="14" t="s">
        <v>27</v>
      </c>
      <c r="B387" s="12">
        <v>22</v>
      </c>
      <c r="C387" s="15">
        <v>7886800.85</v>
      </c>
      <c r="D387" s="15"/>
    </row>
    <row r="388" spans="1:4" ht="21">
      <c r="A388" s="14" t="s">
        <v>28</v>
      </c>
      <c r="B388" s="12">
        <v>21</v>
      </c>
      <c r="C388" s="15">
        <v>0</v>
      </c>
      <c r="D388" s="15"/>
    </row>
    <row r="389" spans="1:4" ht="21">
      <c r="A389" s="14" t="s">
        <v>29</v>
      </c>
      <c r="B389" s="12">
        <v>22</v>
      </c>
      <c r="C389" s="15">
        <v>16172145.02</v>
      </c>
      <c r="D389" s="15"/>
    </row>
    <row r="390" spans="1:4" ht="21">
      <c r="A390" s="14" t="s">
        <v>30</v>
      </c>
      <c r="B390" s="12">
        <v>23</v>
      </c>
      <c r="C390" s="15">
        <v>6407004.76</v>
      </c>
      <c r="D390" s="15"/>
    </row>
    <row r="391" spans="1:4" ht="21">
      <c r="A391" s="14" t="s">
        <v>31</v>
      </c>
      <c r="B391" s="12">
        <v>701</v>
      </c>
      <c r="C391" s="15">
        <v>3680226.76</v>
      </c>
      <c r="D391" s="15"/>
    </row>
    <row r="392" spans="1:4" ht="21">
      <c r="A392" s="14" t="s">
        <v>32</v>
      </c>
      <c r="B392" s="12">
        <v>90</v>
      </c>
      <c r="C392" s="15">
        <v>532620</v>
      </c>
      <c r="D392" s="15"/>
    </row>
    <row r="393" spans="1:4" ht="21">
      <c r="A393" s="14" t="s">
        <v>33</v>
      </c>
      <c r="B393" s="12"/>
      <c r="C393" s="15">
        <v>55080</v>
      </c>
      <c r="D393" s="15"/>
    </row>
    <row r="394" spans="1:4" ht="21">
      <c r="A394" s="14" t="s">
        <v>43</v>
      </c>
      <c r="B394" s="12">
        <v>0</v>
      </c>
      <c r="C394" s="15">
        <v>5593980.5</v>
      </c>
      <c r="D394" s="15"/>
    </row>
    <row r="395" spans="1:4" ht="21">
      <c r="A395" s="14" t="s">
        <v>8</v>
      </c>
      <c r="B395" s="12">
        <v>100</v>
      </c>
      <c r="C395" s="15">
        <v>3749314</v>
      </c>
      <c r="D395" s="15"/>
    </row>
    <row r="396" spans="1:4" ht="21">
      <c r="A396" s="14" t="s">
        <v>13</v>
      </c>
      <c r="B396" s="12">
        <v>120</v>
      </c>
      <c r="C396" s="15">
        <v>389420</v>
      </c>
      <c r="D396" s="15"/>
    </row>
    <row r="397" spans="1:4" ht="21">
      <c r="A397" s="14" t="s">
        <v>55</v>
      </c>
      <c r="B397" s="12">
        <v>130</v>
      </c>
      <c r="C397" s="15">
        <v>1757868</v>
      </c>
      <c r="D397" s="15"/>
    </row>
    <row r="398" spans="1:4" ht="21">
      <c r="A398" s="14" t="s">
        <v>10</v>
      </c>
      <c r="B398" s="12">
        <v>200</v>
      </c>
      <c r="C398" s="15">
        <v>217602.5</v>
      </c>
      <c r="D398" s="15"/>
    </row>
    <row r="399" spans="1:4" ht="21">
      <c r="A399" s="14" t="s">
        <v>6</v>
      </c>
      <c r="B399" s="12">
        <v>250</v>
      </c>
      <c r="C399" s="15">
        <v>2483619.2</v>
      </c>
      <c r="D399" s="15"/>
    </row>
    <row r="400" spans="1:4" ht="21">
      <c r="A400" s="14" t="s">
        <v>15</v>
      </c>
      <c r="B400" s="12">
        <v>270</v>
      </c>
      <c r="C400" s="15">
        <v>915812.9</v>
      </c>
      <c r="D400" s="15"/>
    </row>
    <row r="401" spans="1:4" ht="21">
      <c r="A401" s="14" t="s">
        <v>16</v>
      </c>
      <c r="B401" s="12">
        <v>300</v>
      </c>
      <c r="C401" s="15">
        <v>177654.58</v>
      </c>
      <c r="D401" s="15"/>
    </row>
    <row r="402" spans="1:4" ht="21">
      <c r="A402" s="16" t="s">
        <v>17</v>
      </c>
      <c r="B402" s="12">
        <v>400</v>
      </c>
      <c r="C402" s="17">
        <v>468900</v>
      </c>
      <c r="D402" s="17"/>
    </row>
    <row r="403" spans="1:4" ht="21">
      <c r="A403" s="16" t="s">
        <v>18</v>
      </c>
      <c r="B403" s="12">
        <v>450</v>
      </c>
      <c r="C403" s="17">
        <v>143700</v>
      </c>
      <c r="D403" s="17"/>
    </row>
    <row r="404" spans="1:4" ht="21">
      <c r="A404" s="16" t="s">
        <v>19</v>
      </c>
      <c r="B404" s="12">
        <v>500</v>
      </c>
      <c r="C404" s="17">
        <v>0</v>
      </c>
      <c r="D404" s="17"/>
    </row>
    <row r="405" spans="1:4" ht="21">
      <c r="A405" s="16" t="s">
        <v>20</v>
      </c>
      <c r="B405" s="12"/>
      <c r="C405" s="17">
        <v>0</v>
      </c>
      <c r="D405" s="17"/>
    </row>
    <row r="406" spans="1:4" ht="21">
      <c r="A406" s="14" t="s">
        <v>34</v>
      </c>
      <c r="B406" s="18"/>
      <c r="C406" s="17"/>
      <c r="D406" s="17">
        <v>26670370.72</v>
      </c>
    </row>
    <row r="407" spans="1:4" ht="21">
      <c r="A407" s="14" t="s">
        <v>35</v>
      </c>
      <c r="B407" s="18"/>
      <c r="C407" s="17"/>
      <c r="D407" s="17">
        <v>246715.43</v>
      </c>
    </row>
    <row r="408" spans="1:4" ht="21">
      <c r="A408" s="14" t="s">
        <v>11</v>
      </c>
      <c r="B408" s="18">
        <v>700</v>
      </c>
      <c r="C408" s="15"/>
      <c r="D408" s="15">
        <v>15132235.54</v>
      </c>
    </row>
    <row r="409" spans="1:4" ht="21">
      <c r="A409" s="14" t="s">
        <v>36</v>
      </c>
      <c r="B409" s="19">
        <v>703</v>
      </c>
      <c r="C409" s="17"/>
      <c r="D409" s="17">
        <v>8585427.38</v>
      </c>
    </row>
    <row r="410" spans="1:4" ht="21">
      <c r="A410" s="20"/>
      <c r="B410" s="9"/>
      <c r="C410" s="10">
        <f>SUM(C385:C409)</f>
        <v>50634749.06999999</v>
      </c>
      <c r="D410" s="21">
        <f>SUM(D385:D409)</f>
        <v>50634749.07</v>
      </c>
    </row>
    <row r="411" spans="1:4" ht="21">
      <c r="A411" s="22"/>
      <c r="B411" s="23"/>
      <c r="C411" s="24"/>
      <c r="D411" s="25"/>
    </row>
    <row r="412" spans="1:2" ht="21">
      <c r="A412" s="8" t="s">
        <v>37</v>
      </c>
      <c r="B412" s="8" t="s">
        <v>38</v>
      </c>
    </row>
    <row r="414" spans="1:2" ht="21">
      <c r="A414" s="8" t="s">
        <v>37</v>
      </c>
      <c r="B414" s="8" t="s">
        <v>39</v>
      </c>
    </row>
    <row r="416" spans="1:2" ht="21">
      <c r="A416" s="8" t="s">
        <v>37</v>
      </c>
      <c r="B416" s="8" t="s">
        <v>40</v>
      </c>
    </row>
    <row r="419" spans="1:4" ht="21">
      <c r="A419" s="90" t="s">
        <v>44</v>
      </c>
      <c r="B419" s="90"/>
      <c r="C419" s="90"/>
      <c r="D419" s="90"/>
    </row>
    <row r="420" spans="1:4" ht="21">
      <c r="A420" s="27"/>
      <c r="B420" s="27"/>
      <c r="C420" s="27"/>
      <c r="D420" s="27"/>
    </row>
    <row r="421" ht="21">
      <c r="A421" s="28" t="s">
        <v>45</v>
      </c>
    </row>
    <row r="422" spans="1:4" ht="21">
      <c r="A422" s="29" t="s">
        <v>46</v>
      </c>
      <c r="B422" s="29"/>
      <c r="C422" s="30"/>
      <c r="D422" s="31">
        <f>980217.5+517040+676355</f>
        <v>2173612.5</v>
      </c>
    </row>
    <row r="423" spans="1:4" ht="21">
      <c r="A423" s="29" t="s">
        <v>47</v>
      </c>
      <c r="B423" s="29"/>
      <c r="C423" s="30"/>
      <c r="D423" s="31">
        <f>C424+C425+C426</f>
        <v>3420368</v>
      </c>
    </row>
    <row r="424" spans="1:3" ht="21">
      <c r="A424" s="8" t="s">
        <v>48</v>
      </c>
      <c r="C424" s="32">
        <f>2262500+375100+374300</f>
        <v>3011900</v>
      </c>
    </row>
    <row r="425" spans="1:3" ht="21">
      <c r="A425" s="8" t="s">
        <v>49</v>
      </c>
      <c r="C425" s="32">
        <f>302000+50000+50000</f>
        <v>402000</v>
      </c>
    </row>
    <row r="426" spans="1:3" ht="21">
      <c r="A426" s="8" t="s">
        <v>50</v>
      </c>
      <c r="C426" s="32">
        <f>5388+1080</f>
        <v>6468</v>
      </c>
    </row>
    <row r="427" spans="1:4" ht="21.75" thickBot="1">
      <c r="A427" s="27" t="s">
        <v>51</v>
      </c>
      <c r="C427" s="32"/>
      <c r="D427" s="33">
        <f>D422+D423</f>
        <v>5593980.5</v>
      </c>
    </row>
    <row r="428" ht="21.75" thickTop="1"/>
    <row r="429" ht="21">
      <c r="A429" s="28" t="s">
        <v>53</v>
      </c>
    </row>
    <row r="430" spans="1:4" ht="21">
      <c r="A430" s="29" t="s">
        <v>46</v>
      </c>
      <c r="B430" s="29"/>
      <c r="C430" s="30"/>
      <c r="D430" s="31">
        <f>1224120+199520+199520</f>
        <v>1623160</v>
      </c>
    </row>
    <row r="431" spans="1:4" ht="21">
      <c r="A431" s="29" t="s">
        <v>47</v>
      </c>
      <c r="B431" s="29"/>
      <c r="C431" s="30"/>
      <c r="D431" s="31">
        <v>134708</v>
      </c>
    </row>
    <row r="432" ht="21.75" thickBot="1">
      <c r="D432" s="33">
        <f>SUM(D430:D431)</f>
        <v>1757868</v>
      </c>
    </row>
    <row r="433" ht="21.75" thickTop="1"/>
    <row r="457" spans="1:4" ht="21">
      <c r="A457" s="90" t="s">
        <v>22</v>
      </c>
      <c r="B457" s="90"/>
      <c r="C457" s="90"/>
      <c r="D457" s="90"/>
    </row>
    <row r="458" spans="1:4" ht="21">
      <c r="A458" s="90" t="s">
        <v>23</v>
      </c>
      <c r="B458" s="90"/>
      <c r="C458" s="90"/>
      <c r="D458" s="90"/>
    </row>
    <row r="459" spans="1:4" ht="21">
      <c r="A459" s="90" t="s">
        <v>123</v>
      </c>
      <c r="B459" s="90"/>
      <c r="C459" s="90"/>
      <c r="D459" s="90"/>
    </row>
    <row r="460" spans="1:4" ht="21">
      <c r="A460" s="9" t="s">
        <v>0</v>
      </c>
      <c r="B460" s="9" t="s">
        <v>1</v>
      </c>
      <c r="C460" s="10" t="s">
        <v>2</v>
      </c>
      <c r="D460" s="10" t="s">
        <v>3</v>
      </c>
    </row>
    <row r="461" spans="1:4" ht="21">
      <c r="A461" s="11" t="s">
        <v>25</v>
      </c>
      <c r="B461" s="12">
        <v>10</v>
      </c>
      <c r="C461" s="13"/>
      <c r="D461" s="13"/>
    </row>
    <row r="462" spans="1:4" ht="21">
      <c r="A462" s="14" t="s">
        <v>26</v>
      </c>
      <c r="B462" s="12">
        <v>21</v>
      </c>
      <c r="C462" s="15">
        <v>0</v>
      </c>
      <c r="D462" s="15"/>
    </row>
    <row r="463" spans="1:4" ht="21">
      <c r="A463" s="14" t="s">
        <v>27</v>
      </c>
      <c r="B463" s="12">
        <v>22</v>
      </c>
      <c r="C463" s="15">
        <v>7942830.17</v>
      </c>
      <c r="D463" s="15"/>
    </row>
    <row r="464" spans="1:4" ht="21">
      <c r="A464" s="14" t="s">
        <v>28</v>
      </c>
      <c r="B464" s="12">
        <v>21</v>
      </c>
      <c r="C464" s="15">
        <v>0</v>
      </c>
      <c r="D464" s="15"/>
    </row>
    <row r="465" spans="1:4" ht="21">
      <c r="A465" s="14" t="s">
        <v>29</v>
      </c>
      <c r="B465" s="12">
        <v>22</v>
      </c>
      <c r="C465" s="15">
        <v>15437093.1</v>
      </c>
      <c r="D465" s="15"/>
    </row>
    <row r="466" spans="1:4" ht="21">
      <c r="A466" s="14" t="s">
        <v>30</v>
      </c>
      <c r="B466" s="12">
        <v>23</v>
      </c>
      <c r="C466" s="15">
        <v>6407004.76</v>
      </c>
      <c r="D466" s="15"/>
    </row>
    <row r="467" spans="1:4" ht="21">
      <c r="A467" s="14" t="s">
        <v>31</v>
      </c>
      <c r="B467" s="12">
        <v>701</v>
      </c>
      <c r="C467" s="15">
        <v>3680226.76</v>
      </c>
      <c r="D467" s="15"/>
    </row>
    <row r="468" spans="1:4" ht="21">
      <c r="A468" s="14" t="s">
        <v>5</v>
      </c>
      <c r="B468" s="12">
        <v>90</v>
      </c>
      <c r="C468" s="15">
        <v>24870</v>
      </c>
      <c r="D468" s="15"/>
    </row>
    <row r="469" spans="1:4" ht="21">
      <c r="A469" s="14" t="s">
        <v>124</v>
      </c>
      <c r="B469" s="12"/>
      <c r="C469" s="15">
        <v>27000</v>
      </c>
      <c r="D469" s="15"/>
    </row>
    <row r="470" spans="1:4" ht="21">
      <c r="A470" s="14" t="s">
        <v>43</v>
      </c>
      <c r="B470" s="12">
        <v>0</v>
      </c>
      <c r="C470" s="15">
        <v>6600780.5</v>
      </c>
      <c r="D470" s="15"/>
    </row>
    <row r="471" spans="1:4" ht="21">
      <c r="A471" s="14" t="s">
        <v>8</v>
      </c>
      <c r="B471" s="12">
        <v>100</v>
      </c>
      <c r="C471" s="15">
        <v>4216938</v>
      </c>
      <c r="D471" s="15"/>
    </row>
    <row r="472" spans="1:4" ht="21">
      <c r="A472" s="14" t="s">
        <v>13</v>
      </c>
      <c r="B472" s="12">
        <v>120</v>
      </c>
      <c r="C472" s="15">
        <v>438795</v>
      </c>
      <c r="D472" s="15"/>
    </row>
    <row r="473" spans="1:4" ht="21">
      <c r="A473" s="14" t="s">
        <v>55</v>
      </c>
      <c r="B473" s="12">
        <v>130</v>
      </c>
      <c r="C473" s="15">
        <v>2011388</v>
      </c>
      <c r="D473" s="15"/>
    </row>
    <row r="474" spans="1:4" ht="21">
      <c r="A474" s="14" t="s">
        <v>10</v>
      </c>
      <c r="B474" s="12">
        <v>200</v>
      </c>
      <c r="C474" s="15">
        <v>232349.25</v>
      </c>
      <c r="D474" s="15"/>
    </row>
    <row r="475" spans="1:4" ht="21">
      <c r="A475" s="14" t="s">
        <v>6</v>
      </c>
      <c r="B475" s="12">
        <v>250</v>
      </c>
      <c r="C475" s="15">
        <v>2656986.05</v>
      </c>
      <c r="D475" s="15"/>
    </row>
    <row r="476" spans="1:4" ht="21">
      <c r="A476" s="14" t="s">
        <v>15</v>
      </c>
      <c r="B476" s="12">
        <v>270</v>
      </c>
      <c r="C476" s="15">
        <v>1016614.13</v>
      </c>
      <c r="D476" s="15"/>
    </row>
    <row r="477" spans="1:4" ht="21">
      <c r="A477" s="14" t="s">
        <v>16</v>
      </c>
      <c r="B477" s="12">
        <v>300</v>
      </c>
      <c r="C477" s="15">
        <v>214221.04</v>
      </c>
      <c r="D477" s="15"/>
    </row>
    <row r="478" spans="1:4" ht="21">
      <c r="A478" s="16" t="s">
        <v>17</v>
      </c>
      <c r="B478" s="12">
        <v>400</v>
      </c>
      <c r="C478" s="17">
        <v>862800</v>
      </c>
      <c r="D478" s="17"/>
    </row>
    <row r="479" spans="1:4" ht="21">
      <c r="A479" s="16" t="s">
        <v>18</v>
      </c>
      <c r="B479" s="12">
        <v>450</v>
      </c>
      <c r="C479" s="17">
        <v>243616.6</v>
      </c>
      <c r="D479" s="17"/>
    </row>
    <row r="480" spans="1:4" ht="21">
      <c r="A480" s="16" t="s">
        <v>19</v>
      </c>
      <c r="B480" s="12">
        <v>500</v>
      </c>
      <c r="C480" s="17">
        <v>0</v>
      </c>
      <c r="D480" s="17"/>
    </row>
    <row r="481" spans="1:4" ht="21">
      <c r="A481" s="16" t="s">
        <v>20</v>
      </c>
      <c r="B481" s="12"/>
      <c r="C481" s="17">
        <v>0</v>
      </c>
      <c r="D481" s="17"/>
    </row>
    <row r="482" spans="1:4" ht="21">
      <c r="A482" s="14" t="s">
        <v>34</v>
      </c>
      <c r="B482" s="18"/>
      <c r="C482" s="17"/>
      <c r="D482" s="17">
        <v>28048544.54</v>
      </c>
    </row>
    <row r="483" spans="1:4" ht="21">
      <c r="A483" s="14" t="s">
        <v>35</v>
      </c>
      <c r="B483" s="18"/>
      <c r="C483" s="17"/>
      <c r="D483" s="17">
        <v>247305.9</v>
      </c>
    </row>
    <row r="484" spans="1:4" ht="21">
      <c r="A484" s="14" t="s">
        <v>11</v>
      </c>
      <c r="B484" s="18">
        <v>700</v>
      </c>
      <c r="C484" s="15"/>
      <c r="D484" s="15">
        <v>15132235.54</v>
      </c>
    </row>
    <row r="485" spans="1:4" ht="21">
      <c r="A485" s="14" t="s">
        <v>36</v>
      </c>
      <c r="B485" s="19">
        <v>703</v>
      </c>
      <c r="C485" s="17"/>
      <c r="D485" s="17">
        <v>8585427.38</v>
      </c>
    </row>
    <row r="486" spans="1:4" ht="21">
      <c r="A486" s="20"/>
      <c r="B486" s="9"/>
      <c r="C486" s="10">
        <f>SUM(C461:C485)</f>
        <v>52013513.36</v>
      </c>
      <c r="D486" s="21">
        <f>SUM(D461:D485)</f>
        <v>52013513.36</v>
      </c>
    </row>
    <row r="487" spans="1:4" ht="21">
      <c r="A487" s="22"/>
      <c r="B487" s="23"/>
      <c r="C487" s="24"/>
      <c r="D487" s="25"/>
    </row>
    <row r="488" spans="1:2" ht="21">
      <c r="A488" s="8" t="s">
        <v>37</v>
      </c>
      <c r="B488" s="8" t="s">
        <v>38</v>
      </c>
    </row>
    <row r="490" spans="1:2" ht="21">
      <c r="A490" s="8" t="s">
        <v>37</v>
      </c>
      <c r="B490" s="8" t="s">
        <v>39</v>
      </c>
    </row>
    <row r="492" spans="1:2" ht="21">
      <c r="A492" s="8" t="s">
        <v>37</v>
      </c>
      <c r="B492" s="8" t="s">
        <v>130</v>
      </c>
    </row>
    <row r="498" spans="1:4" ht="21">
      <c r="A498" s="90" t="s">
        <v>44</v>
      </c>
      <c r="B498" s="90"/>
      <c r="C498" s="90"/>
      <c r="D498" s="90"/>
    </row>
    <row r="499" spans="1:4" ht="21">
      <c r="A499" s="27"/>
      <c r="B499" s="27"/>
      <c r="C499" s="27"/>
      <c r="D499" s="27"/>
    </row>
    <row r="500" ht="21">
      <c r="A500" s="28" t="s">
        <v>45</v>
      </c>
    </row>
    <row r="501" spans="1:4" ht="21">
      <c r="A501" s="29" t="s">
        <v>46</v>
      </c>
      <c r="B501" s="29"/>
      <c r="C501" s="30"/>
      <c r="D501" s="31">
        <f>D506-D502</f>
        <v>2755152.5</v>
      </c>
    </row>
    <row r="502" spans="1:4" ht="21">
      <c r="A502" s="29" t="s">
        <v>47</v>
      </c>
      <c r="B502" s="29"/>
      <c r="C502" s="30"/>
      <c r="D502" s="31">
        <f>C503+C504+C505</f>
        <v>3845628</v>
      </c>
    </row>
    <row r="503" spans="1:3" ht="21">
      <c r="A503" s="8" t="s">
        <v>48</v>
      </c>
      <c r="C503" s="32">
        <v>3385500</v>
      </c>
    </row>
    <row r="504" spans="1:3" ht="21">
      <c r="A504" s="8" t="s">
        <v>49</v>
      </c>
      <c r="C504" s="32">
        <v>451500</v>
      </c>
    </row>
    <row r="505" spans="1:3" ht="21">
      <c r="A505" s="8" t="s">
        <v>50</v>
      </c>
      <c r="C505" s="32">
        <v>8628</v>
      </c>
    </row>
    <row r="506" spans="1:4" ht="21.75" thickBot="1">
      <c r="A506" s="27" t="s">
        <v>51</v>
      </c>
      <c r="C506" s="32"/>
      <c r="D506" s="33">
        <v>6600780.5</v>
      </c>
    </row>
    <row r="507" ht="21.75" thickTop="1"/>
    <row r="508" ht="21">
      <c r="A508" s="28" t="s">
        <v>53</v>
      </c>
    </row>
    <row r="509" spans="1:4" ht="21">
      <c r="A509" s="29" t="s">
        <v>46</v>
      </c>
      <c r="B509" s="29"/>
      <c r="C509" s="30"/>
      <c r="D509" s="31">
        <f>D511-D510</f>
        <v>1795680</v>
      </c>
    </row>
    <row r="510" spans="1:4" ht="21">
      <c r="A510" s="29" t="s">
        <v>47</v>
      </c>
      <c r="B510" s="29"/>
      <c r="C510" s="30"/>
      <c r="D510" s="31">
        <v>215708</v>
      </c>
    </row>
    <row r="511" ht="21.75" thickBot="1">
      <c r="D511" s="33">
        <v>2011388</v>
      </c>
    </row>
    <row r="512" ht="21.75" thickTop="1"/>
    <row r="533" spans="1:4" ht="21">
      <c r="A533" s="90" t="s">
        <v>22</v>
      </c>
      <c r="B533" s="90"/>
      <c r="C533" s="90"/>
      <c r="D533" s="90"/>
    </row>
    <row r="534" spans="1:4" ht="21">
      <c r="A534" s="90" t="s">
        <v>23</v>
      </c>
      <c r="B534" s="90"/>
      <c r="C534" s="90"/>
      <c r="D534" s="90"/>
    </row>
    <row r="535" spans="1:4" ht="21">
      <c r="A535" s="90" t="s">
        <v>131</v>
      </c>
      <c r="B535" s="90"/>
      <c r="C535" s="90"/>
      <c r="D535" s="90"/>
    </row>
    <row r="536" spans="1:4" ht="21">
      <c r="A536" s="9" t="s">
        <v>0</v>
      </c>
      <c r="B536" s="9" t="s">
        <v>1</v>
      </c>
      <c r="C536" s="10" t="s">
        <v>2</v>
      </c>
      <c r="D536" s="10" t="s">
        <v>3</v>
      </c>
    </row>
    <row r="537" spans="1:4" ht="21">
      <c r="A537" s="11" t="s">
        <v>25</v>
      </c>
      <c r="B537" s="12">
        <v>10</v>
      </c>
      <c r="C537" s="13">
        <v>55</v>
      </c>
      <c r="D537" s="13"/>
    </row>
    <row r="538" spans="1:4" ht="21">
      <c r="A538" s="14" t="s">
        <v>26</v>
      </c>
      <c r="B538" s="12">
        <v>21</v>
      </c>
      <c r="C538" s="15">
        <v>0</v>
      </c>
      <c r="D538" s="15"/>
    </row>
    <row r="539" spans="1:4" ht="21">
      <c r="A539" s="14" t="s">
        <v>27</v>
      </c>
      <c r="B539" s="12">
        <v>22</v>
      </c>
      <c r="C539" s="15">
        <v>9829441.44</v>
      </c>
      <c r="D539" s="15"/>
    </row>
    <row r="540" spans="1:4" ht="21">
      <c r="A540" s="14" t="s">
        <v>28</v>
      </c>
      <c r="B540" s="12">
        <v>21</v>
      </c>
      <c r="C540" s="15">
        <v>0</v>
      </c>
      <c r="D540" s="15"/>
    </row>
    <row r="541" spans="1:4" ht="21">
      <c r="A541" s="14" t="s">
        <v>29</v>
      </c>
      <c r="B541" s="12">
        <v>22</v>
      </c>
      <c r="C541" s="15">
        <v>13398122.7</v>
      </c>
      <c r="D541" s="15"/>
    </row>
    <row r="542" spans="1:4" ht="21">
      <c r="A542" s="14" t="s">
        <v>30</v>
      </c>
      <c r="B542" s="12">
        <v>23</v>
      </c>
      <c r="C542" s="15">
        <v>6587621.42</v>
      </c>
      <c r="D542" s="15"/>
    </row>
    <row r="543" spans="1:4" ht="21">
      <c r="A543" s="14" t="s">
        <v>31</v>
      </c>
      <c r="B543" s="12">
        <v>701</v>
      </c>
      <c r="C543" s="15">
        <v>3680226.76</v>
      </c>
      <c r="D543" s="15"/>
    </row>
    <row r="544" spans="1:4" ht="21">
      <c r="A544" s="14" t="s">
        <v>5</v>
      </c>
      <c r="B544" s="12">
        <v>90</v>
      </c>
      <c r="C544" s="15">
        <v>40420</v>
      </c>
      <c r="D544" s="15"/>
    </row>
    <row r="545" spans="1:4" ht="21">
      <c r="A545" s="14" t="s">
        <v>124</v>
      </c>
      <c r="B545" s="12"/>
      <c r="C545" s="15">
        <v>27000</v>
      </c>
      <c r="D545" s="15"/>
    </row>
    <row r="546" spans="1:4" ht="21">
      <c r="A546" s="14" t="s">
        <v>43</v>
      </c>
      <c r="B546" s="12">
        <v>0</v>
      </c>
      <c r="C546" s="15">
        <v>7039500.5</v>
      </c>
      <c r="D546" s="15"/>
    </row>
    <row r="547" spans="1:4" ht="21">
      <c r="A547" s="14" t="s">
        <v>8</v>
      </c>
      <c r="B547" s="12">
        <v>100</v>
      </c>
      <c r="C547" s="15">
        <v>4692563</v>
      </c>
      <c r="D547" s="15"/>
    </row>
    <row r="548" spans="1:4" ht="21">
      <c r="A548" s="14" t="s">
        <v>13</v>
      </c>
      <c r="B548" s="12">
        <v>120</v>
      </c>
      <c r="C548" s="15">
        <v>488170</v>
      </c>
      <c r="D548" s="15"/>
    </row>
    <row r="549" spans="1:4" ht="21">
      <c r="A549" s="14" t="s">
        <v>55</v>
      </c>
      <c r="B549" s="12">
        <v>130</v>
      </c>
      <c r="C549" s="15">
        <v>2237908</v>
      </c>
      <c r="D549" s="15"/>
    </row>
    <row r="550" spans="1:4" ht="21">
      <c r="A550" s="14" t="s">
        <v>10</v>
      </c>
      <c r="B550" s="12">
        <v>200</v>
      </c>
      <c r="C550" s="15">
        <v>256713.25</v>
      </c>
      <c r="D550" s="15"/>
    </row>
    <row r="551" spans="1:4" ht="21">
      <c r="A551" s="14" t="s">
        <v>6</v>
      </c>
      <c r="B551" s="12">
        <v>250</v>
      </c>
      <c r="C551" s="15">
        <v>2927355.05</v>
      </c>
      <c r="D551" s="15"/>
    </row>
    <row r="552" spans="1:4" ht="21">
      <c r="A552" s="14" t="s">
        <v>15</v>
      </c>
      <c r="B552" s="12">
        <v>270</v>
      </c>
      <c r="C552" s="15">
        <v>1079363.28</v>
      </c>
      <c r="D552" s="15"/>
    </row>
    <row r="553" spans="1:4" ht="21">
      <c r="A553" s="14" t="s">
        <v>16</v>
      </c>
      <c r="B553" s="12">
        <v>300</v>
      </c>
      <c r="C553" s="15">
        <v>241118.61</v>
      </c>
      <c r="D553" s="15"/>
    </row>
    <row r="554" spans="1:4" ht="21">
      <c r="A554" s="16" t="s">
        <v>17</v>
      </c>
      <c r="B554" s="12">
        <v>400</v>
      </c>
      <c r="C554" s="17">
        <v>862800</v>
      </c>
      <c r="D554" s="17"/>
    </row>
    <row r="555" spans="1:4" ht="21">
      <c r="A555" s="16" t="s">
        <v>18</v>
      </c>
      <c r="B555" s="12">
        <v>450</v>
      </c>
      <c r="C555" s="17">
        <v>1473616.6</v>
      </c>
      <c r="D555" s="17"/>
    </row>
    <row r="556" spans="1:4" ht="21">
      <c r="A556" s="16" t="s">
        <v>19</v>
      </c>
      <c r="B556" s="12">
        <v>500</v>
      </c>
      <c r="C556" s="17">
        <v>0</v>
      </c>
      <c r="D556" s="17"/>
    </row>
    <row r="557" spans="1:4" ht="21">
      <c r="A557" s="16" t="s">
        <v>20</v>
      </c>
      <c r="B557" s="12"/>
      <c r="C557" s="17">
        <v>0</v>
      </c>
      <c r="D557" s="17"/>
    </row>
    <row r="558" spans="1:4" ht="21">
      <c r="A558" s="14" t="s">
        <v>34</v>
      </c>
      <c r="B558" s="18"/>
      <c r="C558" s="17"/>
      <c r="D558" s="17">
        <v>30887014.47</v>
      </c>
    </row>
    <row r="559" spans="1:4" ht="21">
      <c r="A559" s="14" t="s">
        <v>35</v>
      </c>
      <c r="B559" s="18"/>
      <c r="C559" s="17"/>
      <c r="D559" s="17">
        <v>257318.22</v>
      </c>
    </row>
    <row r="560" spans="1:4" ht="21">
      <c r="A560" s="14" t="s">
        <v>11</v>
      </c>
      <c r="B560" s="18">
        <v>700</v>
      </c>
      <c r="C560" s="15"/>
      <c r="D560" s="15">
        <v>15132235.54</v>
      </c>
    </row>
    <row r="561" spans="1:4" ht="21">
      <c r="A561" s="14" t="s">
        <v>36</v>
      </c>
      <c r="B561" s="19">
        <v>703</v>
      </c>
      <c r="C561" s="17"/>
      <c r="D561" s="17">
        <v>8585427.38</v>
      </c>
    </row>
    <row r="562" spans="1:4" ht="21">
      <c r="A562" s="20"/>
      <c r="B562" s="9"/>
      <c r="C562" s="10">
        <f>SUM(C537:C561)</f>
        <v>54861995.61</v>
      </c>
      <c r="D562" s="21">
        <f>SUM(D537:D561)</f>
        <v>54861995.61</v>
      </c>
    </row>
    <row r="563" spans="1:4" ht="21">
      <c r="A563" s="22"/>
      <c r="B563" s="23"/>
      <c r="C563" s="24"/>
      <c r="D563" s="25"/>
    </row>
    <row r="564" spans="1:2" ht="21">
      <c r="A564" s="8" t="s">
        <v>37</v>
      </c>
      <c r="B564" s="8" t="s">
        <v>38</v>
      </c>
    </row>
    <row r="566" spans="1:2" ht="21">
      <c r="A566" s="8" t="s">
        <v>37</v>
      </c>
      <c r="B566" s="8" t="s">
        <v>39</v>
      </c>
    </row>
    <row r="568" spans="1:2" ht="21">
      <c r="A568" s="8" t="s">
        <v>37</v>
      </c>
      <c r="B568" s="8" t="s">
        <v>130</v>
      </c>
    </row>
    <row r="574" spans="1:4" ht="21">
      <c r="A574" s="90" t="s">
        <v>44</v>
      </c>
      <c r="B574" s="90"/>
      <c r="C574" s="90"/>
      <c r="D574" s="90"/>
    </row>
    <row r="575" spans="1:4" ht="21">
      <c r="A575" s="27"/>
      <c r="B575" s="27"/>
      <c r="C575" s="27"/>
      <c r="D575" s="27"/>
    </row>
    <row r="576" ht="21">
      <c r="A576" s="28" t="s">
        <v>45</v>
      </c>
    </row>
    <row r="577" spans="1:4" ht="21">
      <c r="A577" s="29" t="s">
        <v>46</v>
      </c>
      <c r="B577" s="29"/>
      <c r="C577" s="30"/>
      <c r="D577" s="31">
        <f>D582-D578</f>
        <v>2772192.5</v>
      </c>
    </row>
    <row r="578" spans="1:4" ht="21">
      <c r="A578" s="29" t="s">
        <v>47</v>
      </c>
      <c r="B578" s="29"/>
      <c r="C578" s="30"/>
      <c r="D578" s="31">
        <f>C579+C580+C581</f>
        <v>4267308</v>
      </c>
    </row>
    <row r="579" spans="1:3" ht="21">
      <c r="A579" s="8" t="s">
        <v>48</v>
      </c>
      <c r="C579" s="32">
        <f>3385500+372100</f>
        <v>3757600</v>
      </c>
    </row>
    <row r="580" spans="1:3" ht="21">
      <c r="A580" s="8" t="s">
        <v>49</v>
      </c>
      <c r="C580" s="32">
        <f>451500+48500</f>
        <v>500000</v>
      </c>
    </row>
    <row r="581" spans="1:3" ht="21">
      <c r="A581" s="8" t="s">
        <v>50</v>
      </c>
      <c r="C581" s="32">
        <f>8628+1080</f>
        <v>9708</v>
      </c>
    </row>
    <row r="582" spans="1:4" ht="21.75" thickBot="1">
      <c r="A582" s="27" t="s">
        <v>51</v>
      </c>
      <c r="C582" s="32"/>
      <c r="D582" s="33">
        <v>7039500.5</v>
      </c>
    </row>
    <row r="583" ht="21.75" thickTop="1"/>
    <row r="584" ht="21">
      <c r="A584" s="28" t="s">
        <v>53</v>
      </c>
    </row>
    <row r="585" spans="1:4" ht="21">
      <c r="A585" s="29" t="s">
        <v>46</v>
      </c>
      <c r="B585" s="29"/>
      <c r="C585" s="30"/>
      <c r="D585" s="31">
        <f>1795680+199520</f>
        <v>1995200</v>
      </c>
    </row>
    <row r="586" spans="1:4" ht="21">
      <c r="A586" s="29" t="s">
        <v>47</v>
      </c>
      <c r="B586" s="29"/>
      <c r="C586" s="30"/>
      <c r="D586" s="31">
        <f>215708+27000</f>
        <v>242708</v>
      </c>
    </row>
    <row r="587" ht="21.75" thickBot="1">
      <c r="D587" s="33">
        <f>SUM(D585:D586)</f>
        <v>2237908</v>
      </c>
    </row>
    <row r="588" ht="21.75" thickTop="1"/>
    <row r="609" spans="1:4" ht="21">
      <c r="A609" s="90" t="s">
        <v>22</v>
      </c>
      <c r="B609" s="90"/>
      <c r="C609" s="90"/>
      <c r="D609" s="90"/>
    </row>
    <row r="610" spans="1:4" ht="21">
      <c r="A610" s="90" t="s">
        <v>23</v>
      </c>
      <c r="B610" s="90"/>
      <c r="C610" s="90"/>
      <c r="D610" s="90"/>
    </row>
    <row r="611" spans="1:4" ht="21">
      <c r="A611" s="90" t="s">
        <v>134</v>
      </c>
      <c r="B611" s="90"/>
      <c r="C611" s="90"/>
      <c r="D611" s="90"/>
    </row>
    <row r="612" spans="1:4" ht="21">
      <c r="A612" s="9" t="s">
        <v>0</v>
      </c>
      <c r="B612" s="9" t="s">
        <v>1</v>
      </c>
      <c r="C612" s="10" t="s">
        <v>2</v>
      </c>
      <c r="D612" s="10" t="s">
        <v>3</v>
      </c>
    </row>
    <row r="613" spans="1:4" ht="21">
      <c r="A613" s="11" t="s">
        <v>25</v>
      </c>
      <c r="B613" s="12">
        <v>10</v>
      </c>
      <c r="C613" s="13">
        <v>0</v>
      </c>
      <c r="D613" s="13"/>
    </row>
    <row r="614" spans="1:4" ht="21">
      <c r="A614" s="14" t="s">
        <v>26</v>
      </c>
      <c r="B614" s="12">
        <v>21</v>
      </c>
      <c r="C614" s="15">
        <v>0</v>
      </c>
      <c r="D614" s="15"/>
    </row>
    <row r="615" spans="1:4" ht="21">
      <c r="A615" s="14" t="s">
        <v>27</v>
      </c>
      <c r="B615" s="12">
        <v>22</v>
      </c>
      <c r="C615" s="15">
        <v>10477686.82</v>
      </c>
      <c r="D615" s="15"/>
    </row>
    <row r="616" spans="1:4" ht="21">
      <c r="A616" s="14" t="s">
        <v>28</v>
      </c>
      <c r="B616" s="12">
        <v>21</v>
      </c>
      <c r="C616" s="15">
        <v>0</v>
      </c>
      <c r="D616" s="15"/>
    </row>
    <row r="617" spans="1:4" ht="21">
      <c r="A617" s="14" t="s">
        <v>29</v>
      </c>
      <c r="B617" s="12">
        <v>22</v>
      </c>
      <c r="C617" s="15">
        <v>12333762.95</v>
      </c>
      <c r="D617" s="15"/>
    </row>
    <row r="618" spans="1:4" ht="21">
      <c r="A618" s="14" t="s">
        <v>30</v>
      </c>
      <c r="B618" s="12">
        <v>23</v>
      </c>
      <c r="C618" s="15">
        <v>6587621.42</v>
      </c>
      <c r="D618" s="15"/>
    </row>
    <row r="619" spans="1:4" ht="21">
      <c r="A619" s="14" t="s">
        <v>31</v>
      </c>
      <c r="B619" s="12">
        <v>701</v>
      </c>
      <c r="C619" s="15">
        <v>3680226.76</v>
      </c>
      <c r="D619" s="15"/>
    </row>
    <row r="620" spans="1:4" ht="21">
      <c r="A620" s="14" t="s">
        <v>5</v>
      </c>
      <c r="B620" s="12">
        <v>90</v>
      </c>
      <c r="C620" s="15">
        <v>53540</v>
      </c>
      <c r="D620" s="15"/>
    </row>
    <row r="621" spans="1:4" ht="21">
      <c r="A621" s="14" t="s">
        <v>124</v>
      </c>
      <c r="B621" s="12"/>
      <c r="C621" s="15">
        <v>18000</v>
      </c>
      <c r="D621" s="15"/>
    </row>
    <row r="622" spans="1:4" ht="21">
      <c r="A622" s="14" t="s">
        <v>43</v>
      </c>
      <c r="B622" s="12">
        <v>0</v>
      </c>
      <c r="C622" s="15">
        <v>7476620.5</v>
      </c>
      <c r="D622" s="15"/>
    </row>
    <row r="623" spans="1:4" ht="21">
      <c r="A623" s="14" t="s">
        <v>8</v>
      </c>
      <c r="B623" s="12">
        <v>100</v>
      </c>
      <c r="C623" s="15">
        <v>5168188</v>
      </c>
      <c r="D623" s="15"/>
    </row>
    <row r="624" spans="1:4" ht="21">
      <c r="A624" s="14" t="s">
        <v>13</v>
      </c>
      <c r="B624" s="12">
        <v>120</v>
      </c>
      <c r="C624" s="15">
        <v>537545</v>
      </c>
      <c r="D624" s="15"/>
    </row>
    <row r="625" spans="1:4" ht="21">
      <c r="A625" s="14" t="s">
        <v>55</v>
      </c>
      <c r="B625" s="12">
        <v>130</v>
      </c>
      <c r="C625" s="15">
        <v>2464428</v>
      </c>
      <c r="D625" s="15"/>
    </row>
    <row r="626" spans="1:4" ht="21">
      <c r="A626" s="14" t="s">
        <v>10</v>
      </c>
      <c r="B626" s="12">
        <v>200</v>
      </c>
      <c r="C626" s="15">
        <v>291854.75</v>
      </c>
      <c r="D626" s="15"/>
    </row>
    <row r="627" spans="1:4" ht="21">
      <c r="A627" s="14" t="s">
        <v>6</v>
      </c>
      <c r="B627" s="12">
        <v>250</v>
      </c>
      <c r="C627" s="15">
        <v>3090960.05</v>
      </c>
      <c r="D627" s="15"/>
    </row>
    <row r="628" spans="1:4" ht="21">
      <c r="A628" s="14" t="s">
        <v>15</v>
      </c>
      <c r="B628" s="12">
        <v>270</v>
      </c>
      <c r="C628" s="15">
        <v>1406819.92</v>
      </c>
      <c r="D628" s="15"/>
    </row>
    <row r="629" spans="1:4" ht="21">
      <c r="A629" s="14" t="s">
        <v>16</v>
      </c>
      <c r="B629" s="12">
        <v>300</v>
      </c>
      <c r="C629" s="15">
        <v>288195.2</v>
      </c>
      <c r="D629" s="15"/>
    </row>
    <row r="630" spans="1:4" ht="21">
      <c r="A630" s="16" t="s">
        <v>17</v>
      </c>
      <c r="B630" s="12">
        <v>400</v>
      </c>
      <c r="C630" s="17">
        <v>882800</v>
      </c>
      <c r="D630" s="17"/>
    </row>
    <row r="631" spans="1:4" ht="21">
      <c r="A631" s="16" t="s">
        <v>18</v>
      </c>
      <c r="B631" s="12">
        <v>450</v>
      </c>
      <c r="C631" s="17">
        <v>1498516.6</v>
      </c>
      <c r="D631" s="17"/>
    </row>
    <row r="632" spans="1:4" ht="21">
      <c r="A632" s="16" t="s">
        <v>19</v>
      </c>
      <c r="B632" s="12">
        <v>500</v>
      </c>
      <c r="C632" s="17">
        <v>0</v>
      </c>
      <c r="D632" s="17"/>
    </row>
    <row r="633" spans="1:4" ht="21">
      <c r="A633" s="16" t="s">
        <v>20</v>
      </c>
      <c r="B633" s="12"/>
      <c r="C633" s="17">
        <v>0</v>
      </c>
      <c r="D633" s="17"/>
    </row>
    <row r="634" spans="1:4" ht="21">
      <c r="A634" s="14" t="s">
        <v>34</v>
      </c>
      <c r="B634" s="18"/>
      <c r="C634" s="17"/>
      <c r="D634" s="17">
        <v>32291048.85</v>
      </c>
    </row>
    <row r="635" spans="1:4" ht="21">
      <c r="A635" s="14" t="s">
        <v>35</v>
      </c>
      <c r="B635" s="18"/>
      <c r="C635" s="17"/>
      <c r="D635" s="17">
        <v>248054.2</v>
      </c>
    </row>
    <row r="636" spans="1:4" ht="21">
      <c r="A636" s="14" t="s">
        <v>11</v>
      </c>
      <c r="B636" s="18">
        <v>700</v>
      </c>
      <c r="C636" s="15"/>
      <c r="D636" s="15">
        <v>15132235.54</v>
      </c>
    </row>
    <row r="637" spans="1:4" ht="21">
      <c r="A637" s="14" t="s">
        <v>36</v>
      </c>
      <c r="B637" s="19">
        <v>703</v>
      </c>
      <c r="C637" s="17"/>
      <c r="D637" s="17">
        <v>8585427.38</v>
      </c>
    </row>
    <row r="638" spans="1:4" ht="21">
      <c r="A638" s="20"/>
      <c r="B638" s="9"/>
      <c r="C638" s="10">
        <f>SUM(C613:C637)</f>
        <v>56256765.97</v>
      </c>
      <c r="D638" s="21">
        <f>SUM(D613:D637)</f>
        <v>56256765.970000006</v>
      </c>
    </row>
    <row r="639" spans="1:4" ht="21">
      <c r="A639" s="22"/>
      <c r="B639" s="23"/>
      <c r="C639" s="24"/>
      <c r="D639" s="25"/>
    </row>
    <row r="640" spans="1:2" ht="21">
      <c r="A640" s="8" t="s">
        <v>37</v>
      </c>
      <c r="B640" s="8" t="s">
        <v>38</v>
      </c>
    </row>
    <row r="642" spans="1:2" ht="21">
      <c r="A642" s="8" t="s">
        <v>37</v>
      </c>
      <c r="B642" s="8" t="s">
        <v>39</v>
      </c>
    </row>
    <row r="644" spans="1:2" ht="21">
      <c r="A644" s="8" t="s">
        <v>37</v>
      </c>
      <c r="B644" s="8" t="s">
        <v>130</v>
      </c>
    </row>
    <row r="647" spans="1:4" ht="21">
      <c r="A647" s="90" t="s">
        <v>44</v>
      </c>
      <c r="B647" s="90"/>
      <c r="C647" s="90"/>
      <c r="D647" s="90"/>
    </row>
    <row r="648" spans="1:4" ht="21">
      <c r="A648" s="27"/>
      <c r="B648" s="27"/>
      <c r="C648" s="27"/>
      <c r="D648" s="27"/>
    </row>
    <row r="649" ht="21">
      <c r="A649" s="28" t="s">
        <v>45</v>
      </c>
    </row>
    <row r="650" spans="1:4" ht="21">
      <c r="A650" s="29" t="s">
        <v>46</v>
      </c>
      <c r="B650" s="29"/>
      <c r="C650" s="30"/>
      <c r="D650" s="31">
        <f>D655-D651</f>
        <v>2789232.5</v>
      </c>
    </row>
    <row r="651" spans="1:4" ht="21">
      <c r="A651" s="29" t="s">
        <v>47</v>
      </c>
      <c r="B651" s="29"/>
      <c r="C651" s="30"/>
      <c r="D651" s="31">
        <f>C652+C653+C654</f>
        <v>4687388</v>
      </c>
    </row>
    <row r="652" spans="1:3" ht="21">
      <c r="A652" s="8" t="s">
        <v>48</v>
      </c>
      <c r="C652" s="32">
        <f>3385500+372100+370500</f>
        <v>4128100</v>
      </c>
    </row>
    <row r="653" spans="1:3" ht="21">
      <c r="A653" s="8" t="s">
        <v>49</v>
      </c>
      <c r="C653" s="32">
        <f>451500+48500+48500</f>
        <v>548500</v>
      </c>
    </row>
    <row r="654" spans="1:3" ht="21">
      <c r="A654" s="8" t="s">
        <v>50</v>
      </c>
      <c r="C654" s="32">
        <f>8628+1080+1080</f>
        <v>10788</v>
      </c>
    </row>
    <row r="655" spans="1:4" ht="21.75" thickBot="1">
      <c r="A655" s="27" t="s">
        <v>51</v>
      </c>
      <c r="C655" s="32"/>
      <c r="D655" s="33">
        <v>7476620.5</v>
      </c>
    </row>
    <row r="656" ht="21.75" thickTop="1"/>
    <row r="657" ht="21">
      <c r="A657" s="28" t="s">
        <v>53</v>
      </c>
    </row>
    <row r="658" spans="1:4" ht="21">
      <c r="A658" s="29" t="s">
        <v>46</v>
      </c>
      <c r="B658" s="29"/>
      <c r="C658" s="30"/>
      <c r="D658" s="31">
        <f>1795680+199520+199520</f>
        <v>2194720</v>
      </c>
    </row>
    <row r="659" spans="1:4" ht="21">
      <c r="A659" s="29" t="s">
        <v>137</v>
      </c>
      <c r="B659" s="29"/>
      <c r="C659" s="30"/>
      <c r="D659" s="31">
        <f>215708+27000+27000</f>
        <v>269708</v>
      </c>
    </row>
    <row r="660" ht="21.75" thickBot="1">
      <c r="D660" s="33">
        <f>SUM(D658:D659)</f>
        <v>2464428</v>
      </c>
    </row>
    <row r="661" ht="21.75" thickTop="1"/>
    <row r="662" ht="21">
      <c r="A662" s="28" t="s">
        <v>136</v>
      </c>
    </row>
    <row r="663" spans="1:4" ht="21">
      <c r="A663" s="29" t="s">
        <v>46</v>
      </c>
      <c r="B663" s="29"/>
      <c r="C663" s="30"/>
      <c r="D663" s="31">
        <f>D665-D664</f>
        <v>1473616.6</v>
      </c>
    </row>
    <row r="664" spans="1:4" ht="21">
      <c r="A664" s="29" t="s">
        <v>138</v>
      </c>
      <c r="B664" s="29"/>
      <c r="C664" s="30"/>
      <c r="D664" s="31">
        <v>24900</v>
      </c>
    </row>
    <row r="665" ht="21.75" thickBot="1">
      <c r="D665" s="33">
        <v>1498516.6</v>
      </c>
    </row>
    <row r="666" ht="21.75" thickTop="1"/>
    <row r="685" spans="1:4" ht="21">
      <c r="A685" s="90" t="s">
        <v>22</v>
      </c>
      <c r="B685" s="90"/>
      <c r="C685" s="90"/>
      <c r="D685" s="90"/>
    </row>
    <row r="686" spans="1:4" ht="21">
      <c r="A686" s="90" t="s">
        <v>23</v>
      </c>
      <c r="B686" s="90"/>
      <c r="C686" s="90"/>
      <c r="D686" s="90"/>
    </row>
    <row r="687" spans="1:4" ht="21">
      <c r="A687" s="90" t="s">
        <v>139</v>
      </c>
      <c r="B687" s="90"/>
      <c r="C687" s="90"/>
      <c r="D687" s="90"/>
    </row>
    <row r="688" spans="1:4" ht="21">
      <c r="A688" s="9" t="s">
        <v>0</v>
      </c>
      <c r="B688" s="9" t="s">
        <v>1</v>
      </c>
      <c r="C688" s="10" t="s">
        <v>2</v>
      </c>
      <c r="D688" s="10" t="s">
        <v>3</v>
      </c>
    </row>
    <row r="689" spans="1:4" ht="21">
      <c r="A689" s="87" t="s">
        <v>25</v>
      </c>
      <c r="B689" s="88">
        <v>10</v>
      </c>
      <c r="C689" s="89">
        <v>0</v>
      </c>
      <c r="D689" s="89"/>
    </row>
    <row r="690" spans="1:4" ht="21">
      <c r="A690" s="11" t="s">
        <v>141</v>
      </c>
      <c r="B690" s="12">
        <v>13</v>
      </c>
      <c r="C690" s="13">
        <v>30000</v>
      </c>
      <c r="D690" s="13"/>
    </row>
    <row r="691" spans="1:4" ht="21">
      <c r="A691" s="14" t="s">
        <v>26</v>
      </c>
      <c r="B691" s="12">
        <v>21</v>
      </c>
      <c r="C691" s="15">
        <v>0</v>
      </c>
      <c r="D691" s="15"/>
    </row>
    <row r="692" spans="1:4" ht="21">
      <c r="A692" s="14" t="s">
        <v>27</v>
      </c>
      <c r="B692" s="12">
        <v>22</v>
      </c>
      <c r="C692" s="15">
        <v>11119647.07</v>
      </c>
      <c r="D692" s="15"/>
    </row>
    <row r="693" spans="1:4" ht="21">
      <c r="A693" s="14" t="s">
        <v>28</v>
      </c>
      <c r="B693" s="12">
        <v>21</v>
      </c>
      <c r="C693" s="15">
        <v>0</v>
      </c>
      <c r="D693" s="15"/>
    </row>
    <row r="694" spans="1:4" ht="21">
      <c r="A694" s="14" t="s">
        <v>29</v>
      </c>
      <c r="B694" s="12">
        <v>22</v>
      </c>
      <c r="C694" s="15">
        <v>10600427.89</v>
      </c>
      <c r="D694" s="15"/>
    </row>
    <row r="695" spans="1:4" ht="21">
      <c r="A695" s="14" t="s">
        <v>30</v>
      </c>
      <c r="B695" s="12">
        <v>23</v>
      </c>
      <c r="C695" s="15">
        <v>6587621.42</v>
      </c>
      <c r="D695" s="15"/>
    </row>
    <row r="696" spans="1:4" ht="21">
      <c r="A696" s="14" t="s">
        <v>31</v>
      </c>
      <c r="B696" s="12">
        <v>701</v>
      </c>
      <c r="C696" s="15">
        <v>3680226.76</v>
      </c>
      <c r="D696" s="15"/>
    </row>
    <row r="697" spans="1:4" ht="21">
      <c r="A697" s="14" t="s">
        <v>5</v>
      </c>
      <c r="B697" s="12">
        <v>90</v>
      </c>
      <c r="C697" s="15">
        <v>0</v>
      </c>
      <c r="D697" s="15"/>
    </row>
    <row r="698" spans="1:4" ht="21">
      <c r="A698" s="14" t="s">
        <v>124</v>
      </c>
      <c r="B698" s="12"/>
      <c r="C698" s="15">
        <v>0</v>
      </c>
      <c r="D698" s="15"/>
    </row>
    <row r="699" spans="1:4" ht="21">
      <c r="A699" s="14" t="s">
        <v>43</v>
      </c>
      <c r="B699" s="12">
        <v>0</v>
      </c>
      <c r="C699" s="15">
        <v>7976610.5</v>
      </c>
      <c r="D699" s="15"/>
    </row>
    <row r="700" spans="1:4" ht="21">
      <c r="A700" s="14" t="s">
        <v>142</v>
      </c>
      <c r="B700" s="12">
        <v>100</v>
      </c>
      <c r="C700" s="15">
        <v>5725882</v>
      </c>
      <c r="D700" s="15"/>
    </row>
    <row r="701" spans="1:4" ht="21">
      <c r="A701" s="14" t="s">
        <v>13</v>
      </c>
      <c r="B701" s="12">
        <v>120</v>
      </c>
      <c r="C701" s="15">
        <v>586920</v>
      </c>
      <c r="D701" s="15"/>
    </row>
    <row r="702" spans="1:4" ht="21">
      <c r="A702" s="14" t="s">
        <v>143</v>
      </c>
      <c r="B702" s="12">
        <v>130</v>
      </c>
      <c r="C702" s="15">
        <v>2699948</v>
      </c>
      <c r="D702" s="15"/>
    </row>
    <row r="703" spans="1:4" ht="21">
      <c r="A703" s="14" t="s">
        <v>10</v>
      </c>
      <c r="B703" s="12">
        <v>200</v>
      </c>
      <c r="C703" s="15">
        <v>334860.75</v>
      </c>
      <c r="D703" s="15"/>
    </row>
    <row r="704" spans="1:4" ht="21">
      <c r="A704" s="14" t="s">
        <v>6</v>
      </c>
      <c r="B704" s="12">
        <v>250</v>
      </c>
      <c r="C704" s="15">
        <v>3611828.2</v>
      </c>
      <c r="D704" s="15"/>
    </row>
    <row r="705" spans="1:4" ht="21">
      <c r="A705" s="14" t="s">
        <v>15</v>
      </c>
      <c r="B705" s="12">
        <v>270</v>
      </c>
      <c r="C705" s="15">
        <v>1982569.79</v>
      </c>
      <c r="D705" s="15"/>
    </row>
    <row r="706" spans="1:4" ht="21">
      <c r="A706" s="14" t="s">
        <v>16</v>
      </c>
      <c r="B706" s="12">
        <v>300</v>
      </c>
      <c r="C706" s="15">
        <v>324818.45</v>
      </c>
      <c r="D706" s="15"/>
    </row>
    <row r="707" spans="1:4" ht="21">
      <c r="A707" s="16" t="s">
        <v>17</v>
      </c>
      <c r="B707" s="12">
        <v>400</v>
      </c>
      <c r="C707" s="17">
        <v>892800</v>
      </c>
      <c r="D707" s="17"/>
    </row>
    <row r="708" spans="1:4" ht="21">
      <c r="A708" s="16" t="s">
        <v>144</v>
      </c>
      <c r="B708" s="12">
        <v>450</v>
      </c>
      <c r="C708" s="17">
        <v>1502516.6</v>
      </c>
      <c r="D708" s="17"/>
    </row>
    <row r="709" spans="1:4" ht="21">
      <c r="A709" s="16" t="s">
        <v>19</v>
      </c>
      <c r="B709" s="12">
        <v>500</v>
      </c>
      <c r="C709" s="17">
        <v>56000</v>
      </c>
      <c r="D709" s="17"/>
    </row>
    <row r="710" spans="1:4" ht="21">
      <c r="A710" s="16" t="s">
        <v>140</v>
      </c>
      <c r="B710" s="12"/>
      <c r="C710" s="17"/>
      <c r="D710" s="17">
        <v>30000</v>
      </c>
    </row>
    <row r="711" spans="1:4" ht="21">
      <c r="A711" s="14" t="s">
        <v>34</v>
      </c>
      <c r="B711" s="18"/>
      <c r="C711" s="17"/>
      <c r="D711" s="17">
        <v>33709956</v>
      </c>
    </row>
    <row r="712" spans="1:4" ht="21">
      <c r="A712" s="14" t="s">
        <v>35</v>
      </c>
      <c r="B712" s="18"/>
      <c r="C712" s="17"/>
      <c r="D712" s="17">
        <v>254420.51</v>
      </c>
    </row>
    <row r="713" spans="1:4" ht="21">
      <c r="A713" s="14" t="s">
        <v>11</v>
      </c>
      <c r="B713" s="18">
        <v>700</v>
      </c>
      <c r="C713" s="15"/>
      <c r="D713" s="15">
        <v>15132873.54</v>
      </c>
    </row>
    <row r="714" spans="1:4" ht="21">
      <c r="A714" s="14" t="s">
        <v>36</v>
      </c>
      <c r="B714" s="19">
        <v>703</v>
      </c>
      <c r="C714" s="17"/>
      <c r="D714" s="17">
        <v>8585427.38</v>
      </c>
    </row>
    <row r="715" spans="1:4" ht="21">
      <c r="A715" s="20"/>
      <c r="B715" s="9"/>
      <c r="C715" s="10">
        <f>SUM(C689:C714)</f>
        <v>57712677.43000001</v>
      </c>
      <c r="D715" s="21">
        <f>SUM(D689:D714)</f>
        <v>57712677.43</v>
      </c>
    </row>
    <row r="716" spans="1:4" ht="21">
      <c r="A716" s="22"/>
      <c r="B716" s="23"/>
      <c r="C716" s="24"/>
      <c r="D716" s="25"/>
    </row>
    <row r="717" spans="1:2" ht="21">
      <c r="A717" s="8" t="s">
        <v>37</v>
      </c>
      <c r="B717" s="8" t="s">
        <v>38</v>
      </c>
    </row>
    <row r="719" spans="1:2" ht="21">
      <c r="A719" s="8" t="s">
        <v>37</v>
      </c>
      <c r="B719" s="8" t="s">
        <v>39</v>
      </c>
    </row>
    <row r="721" spans="1:2" ht="21">
      <c r="A721" s="8" t="s">
        <v>37</v>
      </c>
      <c r="B721" s="8" t="s">
        <v>130</v>
      </c>
    </row>
    <row r="724" spans="1:4" ht="21">
      <c r="A724" s="90" t="s">
        <v>44</v>
      </c>
      <c r="B724" s="90"/>
      <c r="C724" s="90"/>
      <c r="D724" s="90"/>
    </row>
    <row r="725" spans="1:4" ht="21">
      <c r="A725" s="27"/>
      <c r="B725" s="27"/>
      <c r="C725" s="27"/>
      <c r="D725" s="27"/>
    </row>
    <row r="726" ht="21">
      <c r="A726" s="28" t="s">
        <v>45</v>
      </c>
    </row>
    <row r="727" spans="1:4" ht="21">
      <c r="A727" s="29" t="s">
        <v>46</v>
      </c>
      <c r="B727" s="29"/>
      <c r="C727" s="30"/>
      <c r="D727" s="31">
        <f>D732-D728</f>
        <v>2870682.5</v>
      </c>
    </row>
    <row r="728" spans="1:4" ht="21">
      <c r="A728" s="29" t="s">
        <v>47</v>
      </c>
      <c r="B728" s="29"/>
      <c r="C728" s="30"/>
      <c r="D728" s="31">
        <f>C729+C730+C731</f>
        <v>5105928</v>
      </c>
    </row>
    <row r="729" spans="1:3" ht="21">
      <c r="A729" s="8" t="s">
        <v>48</v>
      </c>
      <c r="C729" s="32">
        <v>4497200</v>
      </c>
    </row>
    <row r="730" spans="1:3" ht="21">
      <c r="A730" s="8" t="s">
        <v>49</v>
      </c>
      <c r="C730" s="32">
        <v>596500</v>
      </c>
    </row>
    <row r="731" spans="1:3" ht="21">
      <c r="A731" s="8" t="s">
        <v>50</v>
      </c>
      <c r="C731" s="32">
        <v>12228</v>
      </c>
    </row>
    <row r="732" spans="1:4" ht="21.75" thickBot="1">
      <c r="A732" s="27" t="s">
        <v>51</v>
      </c>
      <c r="C732" s="32"/>
      <c r="D732" s="33">
        <v>7976610.5</v>
      </c>
    </row>
    <row r="733" ht="21.75" thickTop="1"/>
    <row r="734" ht="21">
      <c r="A734" s="28" t="s">
        <v>147</v>
      </c>
    </row>
    <row r="735" spans="1:4" ht="21">
      <c r="A735" s="29" t="s">
        <v>46</v>
      </c>
      <c r="B735" s="29"/>
      <c r="C735" s="30"/>
      <c r="D735" s="31">
        <f>D737-D736</f>
        <v>5695882</v>
      </c>
    </row>
    <row r="736" spans="1:4" ht="21">
      <c r="A736" s="29" t="s">
        <v>137</v>
      </c>
      <c r="B736" s="29"/>
      <c r="C736" s="30"/>
      <c r="D736" s="31">
        <v>30000</v>
      </c>
    </row>
    <row r="737" ht="21.75" thickBot="1">
      <c r="D737" s="33">
        <v>5725882</v>
      </c>
    </row>
    <row r="738" ht="21.75" thickTop="1"/>
    <row r="739" ht="21">
      <c r="A739" s="28" t="s">
        <v>145</v>
      </c>
    </row>
    <row r="740" spans="1:4" ht="21">
      <c r="A740" s="29" t="s">
        <v>46</v>
      </c>
      <c r="B740" s="29"/>
      <c r="C740" s="30"/>
      <c r="D740" s="31">
        <f>D742-D741</f>
        <v>2394240</v>
      </c>
    </row>
    <row r="741" spans="1:4" ht="21">
      <c r="A741" s="29" t="s">
        <v>148</v>
      </c>
      <c r="B741" s="29"/>
      <c r="C741" s="30"/>
      <c r="D741" s="31">
        <v>305708</v>
      </c>
    </row>
    <row r="742" ht="21.75" thickBot="1">
      <c r="D742" s="33">
        <v>2699948</v>
      </c>
    </row>
    <row r="743" ht="21.75" thickTop="1"/>
    <row r="744" ht="21">
      <c r="A744" s="28" t="s">
        <v>146</v>
      </c>
    </row>
    <row r="745" spans="1:4" ht="21">
      <c r="A745" s="29" t="s">
        <v>46</v>
      </c>
      <c r="B745" s="29"/>
      <c r="C745" s="30"/>
      <c r="D745" s="31">
        <f>D747-D746</f>
        <v>1477616.6</v>
      </c>
    </row>
    <row r="746" spans="1:4" ht="21">
      <c r="A746" s="29" t="s">
        <v>138</v>
      </c>
      <c r="B746" s="29"/>
      <c r="C746" s="30"/>
      <c r="D746" s="31">
        <v>24900</v>
      </c>
    </row>
    <row r="747" ht="21.75" thickBot="1">
      <c r="D747" s="33">
        <v>1502516.6</v>
      </c>
    </row>
    <row r="748" ht="21.75" thickTop="1"/>
    <row r="761" spans="1:4" ht="21">
      <c r="A761" s="90" t="s">
        <v>22</v>
      </c>
      <c r="B761" s="90"/>
      <c r="C761" s="90"/>
      <c r="D761" s="90"/>
    </row>
    <row r="762" spans="1:4" ht="21">
      <c r="A762" s="90" t="s">
        <v>151</v>
      </c>
      <c r="B762" s="90"/>
      <c r="C762" s="90"/>
      <c r="D762" s="90"/>
    </row>
    <row r="763" spans="1:4" ht="21">
      <c r="A763" s="90" t="s">
        <v>139</v>
      </c>
      <c r="B763" s="90"/>
      <c r="C763" s="90"/>
      <c r="D763" s="90"/>
    </row>
    <row r="764" spans="1:4" ht="21">
      <c r="A764" s="9" t="s">
        <v>0</v>
      </c>
      <c r="B764" s="9" t="s">
        <v>1</v>
      </c>
      <c r="C764" s="10" t="s">
        <v>2</v>
      </c>
      <c r="D764" s="10" t="s">
        <v>3</v>
      </c>
    </row>
    <row r="765" spans="1:4" ht="21">
      <c r="A765" s="87" t="s">
        <v>25</v>
      </c>
      <c r="B765" s="88">
        <v>10</v>
      </c>
      <c r="C765" s="89">
        <v>0</v>
      </c>
      <c r="D765" s="89"/>
    </row>
    <row r="766" spans="1:4" ht="21">
      <c r="A766" s="11" t="s">
        <v>141</v>
      </c>
      <c r="B766" s="12">
        <v>13</v>
      </c>
      <c r="C766" s="13">
        <v>30000</v>
      </c>
      <c r="D766" s="13"/>
    </row>
    <row r="767" spans="1:4" ht="21">
      <c r="A767" s="14" t="s">
        <v>26</v>
      </c>
      <c r="B767" s="12">
        <v>21</v>
      </c>
      <c r="C767" s="15">
        <v>0</v>
      </c>
      <c r="D767" s="15"/>
    </row>
    <row r="768" spans="1:4" ht="21">
      <c r="A768" s="14" t="s">
        <v>27</v>
      </c>
      <c r="B768" s="12">
        <v>22</v>
      </c>
      <c r="C768" s="15">
        <v>11119647.07</v>
      </c>
      <c r="D768" s="15"/>
    </row>
    <row r="769" spans="1:4" ht="21">
      <c r="A769" s="14" t="s">
        <v>28</v>
      </c>
      <c r="B769" s="12">
        <v>21</v>
      </c>
      <c r="C769" s="15">
        <v>0</v>
      </c>
      <c r="D769" s="15"/>
    </row>
    <row r="770" spans="1:4" ht="21">
      <c r="A770" s="14" t="s">
        <v>29</v>
      </c>
      <c r="B770" s="12">
        <v>22</v>
      </c>
      <c r="C770" s="15">
        <v>10600427.89</v>
      </c>
      <c r="D770" s="15"/>
    </row>
    <row r="771" spans="1:4" ht="21">
      <c r="A771" s="14" t="s">
        <v>30</v>
      </c>
      <c r="B771" s="12">
        <v>23</v>
      </c>
      <c r="C771" s="15">
        <v>6587621.42</v>
      </c>
      <c r="D771" s="15"/>
    </row>
    <row r="772" spans="1:4" ht="21">
      <c r="A772" s="14" t="s">
        <v>31</v>
      </c>
      <c r="B772" s="12">
        <v>701</v>
      </c>
      <c r="C772" s="15">
        <v>3680226.76</v>
      </c>
      <c r="D772" s="15"/>
    </row>
    <row r="773" spans="1:4" ht="21">
      <c r="A773" s="14" t="s">
        <v>5</v>
      </c>
      <c r="B773" s="12">
        <v>90</v>
      </c>
      <c r="C773" s="15">
        <v>0</v>
      </c>
      <c r="D773" s="15"/>
    </row>
    <row r="774" spans="1:4" ht="21">
      <c r="A774" s="14" t="s">
        <v>124</v>
      </c>
      <c r="B774" s="12"/>
      <c r="C774" s="15">
        <v>0</v>
      </c>
      <c r="D774" s="15"/>
    </row>
    <row r="775" spans="1:4" ht="21">
      <c r="A775" s="14" t="s">
        <v>43</v>
      </c>
      <c r="B775" s="12">
        <v>0</v>
      </c>
      <c r="C775" s="15">
        <v>7976610.5</v>
      </c>
      <c r="D775" s="15"/>
    </row>
    <row r="776" spans="1:4" ht="21">
      <c r="A776" s="14" t="s">
        <v>142</v>
      </c>
      <c r="B776" s="12">
        <v>100</v>
      </c>
      <c r="C776" s="15">
        <v>5725882</v>
      </c>
      <c r="D776" s="15"/>
    </row>
    <row r="777" spans="1:4" ht="21">
      <c r="A777" s="14" t="s">
        <v>13</v>
      </c>
      <c r="B777" s="12">
        <v>120</v>
      </c>
      <c r="C777" s="15">
        <v>586920</v>
      </c>
      <c r="D777" s="15"/>
    </row>
    <row r="778" spans="1:4" ht="21">
      <c r="A778" s="14" t="s">
        <v>143</v>
      </c>
      <c r="B778" s="12">
        <v>130</v>
      </c>
      <c r="C778" s="15">
        <v>2699948</v>
      </c>
      <c r="D778" s="15"/>
    </row>
    <row r="779" spans="1:4" ht="21">
      <c r="A779" s="14" t="s">
        <v>10</v>
      </c>
      <c r="B779" s="12">
        <v>200</v>
      </c>
      <c r="C779" s="15">
        <v>334860.75</v>
      </c>
      <c r="D779" s="15"/>
    </row>
    <row r="780" spans="1:4" ht="21">
      <c r="A780" s="14" t="s">
        <v>6</v>
      </c>
      <c r="B780" s="12">
        <v>250</v>
      </c>
      <c r="C780" s="15">
        <v>3611828.2</v>
      </c>
      <c r="D780" s="15"/>
    </row>
    <row r="781" spans="1:4" ht="21">
      <c r="A781" s="14" t="s">
        <v>15</v>
      </c>
      <c r="B781" s="12">
        <v>270</v>
      </c>
      <c r="C781" s="15">
        <v>1982569.79</v>
      </c>
      <c r="D781" s="15"/>
    </row>
    <row r="782" spans="1:4" ht="21">
      <c r="A782" s="14" t="s">
        <v>16</v>
      </c>
      <c r="B782" s="12">
        <v>300</v>
      </c>
      <c r="C782" s="15">
        <v>324818.45</v>
      </c>
      <c r="D782" s="15"/>
    </row>
    <row r="783" spans="1:4" ht="21">
      <c r="A783" s="16" t="s">
        <v>17</v>
      </c>
      <c r="B783" s="12">
        <v>400</v>
      </c>
      <c r="C783" s="17">
        <v>892800</v>
      </c>
      <c r="D783" s="17"/>
    </row>
    <row r="784" spans="1:4" ht="21">
      <c r="A784" s="16" t="s">
        <v>144</v>
      </c>
      <c r="B784" s="12">
        <v>450</v>
      </c>
      <c r="C784" s="17">
        <v>1502516.6</v>
      </c>
      <c r="D784" s="17"/>
    </row>
    <row r="785" spans="1:4" ht="21">
      <c r="A785" s="16" t="s">
        <v>19</v>
      </c>
      <c r="B785" s="12">
        <v>500</v>
      </c>
      <c r="C785" s="17">
        <v>56000</v>
      </c>
      <c r="D785" s="17"/>
    </row>
    <row r="786" spans="1:4" ht="21">
      <c r="A786" s="16" t="s">
        <v>140</v>
      </c>
      <c r="B786" s="12"/>
      <c r="C786" s="17"/>
      <c r="D786" s="17">
        <v>30000</v>
      </c>
    </row>
    <row r="787" spans="1:4" ht="21">
      <c r="A787" s="14" t="s">
        <v>34</v>
      </c>
      <c r="B787" s="18"/>
      <c r="C787" s="17"/>
      <c r="D787" s="17">
        <v>33709956</v>
      </c>
    </row>
    <row r="788" spans="1:4" ht="21">
      <c r="A788" s="14" t="s">
        <v>35</v>
      </c>
      <c r="B788" s="18"/>
      <c r="C788" s="17"/>
      <c r="D788" s="17">
        <v>254420.51</v>
      </c>
    </row>
    <row r="789" spans="1:4" ht="21">
      <c r="A789" s="14" t="s">
        <v>11</v>
      </c>
      <c r="B789" s="18">
        <v>700</v>
      </c>
      <c r="C789" s="15"/>
      <c r="D789" s="15">
        <v>15132873.54</v>
      </c>
    </row>
    <row r="790" spans="1:4" ht="21">
      <c r="A790" s="14" t="s">
        <v>36</v>
      </c>
      <c r="B790" s="19">
        <v>703</v>
      </c>
      <c r="C790" s="17"/>
      <c r="D790" s="17">
        <v>8585427.38</v>
      </c>
    </row>
    <row r="791" spans="1:4" ht="21">
      <c r="A791" s="20"/>
      <c r="B791" s="9"/>
      <c r="C791" s="10">
        <f>SUM(C765:C790)</f>
        <v>57712677.43000001</v>
      </c>
      <c r="D791" s="21">
        <f>SUM(D765:D790)</f>
        <v>57712677.43</v>
      </c>
    </row>
    <row r="792" spans="1:4" ht="21">
      <c r="A792" s="22"/>
      <c r="B792" s="23"/>
      <c r="C792" s="24"/>
      <c r="D792" s="25"/>
    </row>
  </sheetData>
  <sheetProtection/>
  <mergeCells count="45">
    <mergeCell ref="A761:D761"/>
    <mergeCell ref="A762:D762"/>
    <mergeCell ref="A763:D763"/>
    <mergeCell ref="A685:D685"/>
    <mergeCell ref="A686:D686"/>
    <mergeCell ref="A687:D687"/>
    <mergeCell ref="A724:D724"/>
    <mergeCell ref="A382:D382"/>
    <mergeCell ref="A647:D647"/>
    <mergeCell ref="A533:D533"/>
    <mergeCell ref="A534:D534"/>
    <mergeCell ref="A535:D535"/>
    <mergeCell ref="A574:D574"/>
    <mergeCell ref="A381:D381"/>
    <mergeCell ref="A609:D609"/>
    <mergeCell ref="A610:D610"/>
    <mergeCell ref="A611:D611"/>
    <mergeCell ref="A383:D383"/>
    <mergeCell ref="A457:D457"/>
    <mergeCell ref="A458:D458"/>
    <mergeCell ref="A459:D459"/>
    <mergeCell ref="A498:D498"/>
    <mergeCell ref="A419:D419"/>
    <mergeCell ref="A1:D1"/>
    <mergeCell ref="A2:D2"/>
    <mergeCell ref="A3:D3"/>
    <mergeCell ref="A39:D39"/>
    <mergeCell ref="A40:D40"/>
    <mergeCell ref="A343:D343"/>
    <mergeCell ref="A155:D155"/>
    <mergeCell ref="A191:D191"/>
    <mergeCell ref="A229:D229"/>
    <mergeCell ref="A230:D230"/>
    <mergeCell ref="A231:D231"/>
    <mergeCell ref="A41:D41"/>
    <mergeCell ref="A305:D305"/>
    <mergeCell ref="A306:D306"/>
    <mergeCell ref="A307:D307"/>
    <mergeCell ref="A267:D267"/>
    <mergeCell ref="A77:D77"/>
    <mergeCell ref="A78:D78"/>
    <mergeCell ref="A79:D79"/>
    <mergeCell ref="A115:D115"/>
    <mergeCell ref="A153:D153"/>
    <mergeCell ref="A154:D154"/>
  </mergeCells>
  <printOptions/>
  <pageMargins left="0.7086614173228347" right="0.35433070866141736" top="0.2362204724409449" bottom="0.2755905511811024" header="0.15748031496062992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83"/>
  <sheetViews>
    <sheetView zoomScalePageLayoutView="0" workbookViewId="0" topLeftCell="A640">
      <selection activeCell="C882" sqref="C882"/>
    </sheetView>
  </sheetViews>
  <sheetFormatPr defaultColWidth="9.140625" defaultRowHeight="15"/>
  <cols>
    <col min="1" max="1" width="14.421875" style="48" customWidth="1"/>
    <col min="2" max="2" width="15.28125" style="48" customWidth="1"/>
    <col min="3" max="3" width="32.140625" style="48" customWidth="1"/>
    <col min="4" max="4" width="10.7109375" style="48" customWidth="1"/>
    <col min="5" max="5" width="18.7109375" style="48" customWidth="1"/>
    <col min="6" max="7" width="8.00390625" style="48" hidden="1" customWidth="1"/>
    <col min="8" max="16384" width="9.00390625" style="48" customWidth="1"/>
  </cols>
  <sheetData>
    <row r="1" spans="1:5" ht="23.25">
      <c r="A1" s="49" t="s">
        <v>22</v>
      </c>
      <c r="B1" s="1"/>
      <c r="C1" s="2"/>
      <c r="D1" s="50" t="s">
        <v>60</v>
      </c>
      <c r="E1" s="1"/>
    </row>
    <row r="2" spans="1:5" ht="23.25">
      <c r="A2" s="1"/>
      <c r="B2" s="1"/>
      <c r="C2" s="2"/>
      <c r="D2" s="3"/>
      <c r="E2" s="1"/>
    </row>
    <row r="3" spans="1:5" ht="23.25">
      <c r="A3" s="96" t="s">
        <v>61</v>
      </c>
      <c r="B3" s="96"/>
      <c r="C3" s="96"/>
      <c r="D3" s="96"/>
      <c r="E3" s="96"/>
    </row>
    <row r="4" spans="1:5" ht="23.25">
      <c r="A4" s="1"/>
      <c r="B4" s="1"/>
      <c r="C4" s="2"/>
      <c r="D4" s="50" t="s">
        <v>62</v>
      </c>
      <c r="E4" s="1"/>
    </row>
    <row r="5" spans="1:5" ht="23.25">
      <c r="A5" s="1"/>
      <c r="B5" s="1"/>
      <c r="C5" s="2"/>
      <c r="D5" s="3"/>
      <c r="E5" s="1"/>
    </row>
    <row r="6" spans="1:5" ht="23.25">
      <c r="A6" s="91" t="s">
        <v>63</v>
      </c>
      <c r="B6" s="92"/>
      <c r="C6" s="93" t="s">
        <v>0</v>
      </c>
      <c r="D6" s="93" t="s">
        <v>1</v>
      </c>
      <c r="E6" s="51" t="s">
        <v>59</v>
      </c>
    </row>
    <row r="7" spans="1:5" ht="23.25">
      <c r="A7" s="40" t="s">
        <v>58</v>
      </c>
      <c r="B7" s="40" t="s">
        <v>64</v>
      </c>
      <c r="C7" s="94"/>
      <c r="D7" s="94"/>
      <c r="E7" s="40" t="s">
        <v>64</v>
      </c>
    </row>
    <row r="8" spans="1:5" ht="23.25">
      <c r="A8" s="52" t="s">
        <v>65</v>
      </c>
      <c r="B8" s="52" t="s">
        <v>65</v>
      </c>
      <c r="C8" s="95"/>
      <c r="D8" s="95"/>
      <c r="E8" s="52" t="s">
        <v>65</v>
      </c>
    </row>
    <row r="9" spans="1:5" ht="23.25">
      <c r="A9" s="5"/>
      <c r="B9" s="5">
        <v>25693212.42</v>
      </c>
      <c r="C9" s="4" t="s">
        <v>66</v>
      </c>
      <c r="D9" s="53"/>
      <c r="E9" s="5">
        <v>25693212.42</v>
      </c>
    </row>
    <row r="10" spans="1:5" ht="23.25">
      <c r="A10" s="54"/>
      <c r="B10" s="6"/>
      <c r="C10" s="4" t="s">
        <v>67</v>
      </c>
      <c r="D10" s="55"/>
      <c r="E10" s="56"/>
    </row>
    <row r="11" spans="1:5" ht="23.25">
      <c r="A11" s="54">
        <v>144000</v>
      </c>
      <c r="B11" s="45">
        <v>0</v>
      </c>
      <c r="C11" s="2" t="s">
        <v>68</v>
      </c>
      <c r="D11" s="35">
        <v>100</v>
      </c>
      <c r="E11" s="45">
        <v>0</v>
      </c>
    </row>
    <row r="12" spans="1:5" ht="23.25">
      <c r="A12" s="54">
        <v>108700</v>
      </c>
      <c r="B12" s="45">
        <v>5161.5</v>
      </c>
      <c r="C12" s="2" t="s">
        <v>69</v>
      </c>
      <c r="D12" s="35">
        <v>120</v>
      </c>
      <c r="E12" s="45">
        <v>5161.5</v>
      </c>
    </row>
    <row r="13" spans="1:5" ht="23.25">
      <c r="A13" s="54">
        <v>276000</v>
      </c>
      <c r="B13" s="45">
        <v>5225</v>
      </c>
      <c r="C13" s="2" t="s">
        <v>70</v>
      </c>
      <c r="D13" s="35">
        <v>200</v>
      </c>
      <c r="E13" s="45">
        <v>5225</v>
      </c>
    </row>
    <row r="14" spans="1:5" ht="23.25">
      <c r="A14" s="54">
        <v>30100</v>
      </c>
      <c r="B14" s="45">
        <v>1790</v>
      </c>
      <c r="C14" s="2" t="s">
        <v>21</v>
      </c>
      <c r="D14" s="35">
        <v>300</v>
      </c>
      <c r="E14" s="45">
        <v>1790</v>
      </c>
    </row>
    <row r="15" spans="1:5" ht="23.25">
      <c r="A15" s="57">
        <v>12441200</v>
      </c>
      <c r="B15" s="45">
        <v>257876.73</v>
      </c>
      <c r="C15" s="2" t="s">
        <v>71</v>
      </c>
      <c r="D15" s="35">
        <v>1000</v>
      </c>
      <c r="E15" s="45">
        <v>257876.73</v>
      </c>
    </row>
    <row r="16" spans="1:5" ht="23.25">
      <c r="A16" s="54">
        <v>12500000</v>
      </c>
      <c r="B16" s="58"/>
      <c r="C16" s="34" t="s">
        <v>12</v>
      </c>
      <c r="D16" s="35">
        <v>2000</v>
      </c>
      <c r="E16" s="58"/>
    </row>
    <row r="17" spans="1:5" ht="24" thickBot="1">
      <c r="A17" s="54"/>
      <c r="B17" s="38">
        <f>SUM(B11:B16)</f>
        <v>270053.23</v>
      </c>
      <c r="C17" s="34"/>
      <c r="D17" s="37"/>
      <c r="E17" s="38">
        <f>SUM(E11:E16)</f>
        <v>270053.23</v>
      </c>
    </row>
    <row r="18" spans="1:5" ht="24" thickTop="1">
      <c r="A18" s="54"/>
      <c r="B18" s="44">
        <v>51073.25</v>
      </c>
      <c r="C18" s="2" t="s">
        <v>35</v>
      </c>
      <c r="D18" s="37"/>
      <c r="E18" s="44">
        <v>51073.25</v>
      </c>
    </row>
    <row r="19" spans="1:5" ht="23.25">
      <c r="A19" s="59"/>
      <c r="B19" s="45">
        <v>2400</v>
      </c>
      <c r="C19" s="2" t="s">
        <v>5</v>
      </c>
      <c r="D19" s="60"/>
      <c r="E19" s="45">
        <v>2400</v>
      </c>
    </row>
    <row r="20" spans="1:5" ht="23.25">
      <c r="A20" s="59"/>
      <c r="B20" s="44"/>
      <c r="C20" s="2"/>
      <c r="D20" s="60"/>
      <c r="E20" s="45"/>
    </row>
    <row r="21" spans="1:5" ht="23.25">
      <c r="A21" s="6"/>
      <c r="B21" s="44"/>
      <c r="C21" s="2"/>
      <c r="D21" s="55"/>
      <c r="E21" s="45"/>
    </row>
    <row r="22" spans="1:5" ht="23.25">
      <c r="A22" s="6"/>
      <c r="B22" s="44"/>
      <c r="C22" s="2"/>
      <c r="D22" s="55"/>
      <c r="E22" s="45"/>
    </row>
    <row r="23" spans="1:5" ht="23.25">
      <c r="A23" s="6"/>
      <c r="B23" s="44"/>
      <c r="C23" s="2"/>
      <c r="D23" s="55"/>
      <c r="E23" s="45"/>
    </row>
    <row r="24" spans="1:5" ht="23.25">
      <c r="A24" s="6"/>
      <c r="B24" s="44"/>
      <c r="C24" s="2"/>
      <c r="D24" s="55"/>
      <c r="E24" s="45"/>
    </row>
    <row r="25" spans="1:5" ht="23.25">
      <c r="A25" s="6"/>
      <c r="B25" s="44"/>
      <c r="C25" s="2"/>
      <c r="D25" s="55"/>
      <c r="E25" s="45"/>
    </row>
    <row r="26" spans="1:5" ht="23.25">
      <c r="A26" s="6"/>
      <c r="B26" s="44"/>
      <c r="C26" s="2"/>
      <c r="D26" s="55"/>
      <c r="E26" s="45"/>
    </row>
    <row r="27" spans="1:5" ht="23.25">
      <c r="A27" s="6"/>
      <c r="B27" s="44"/>
      <c r="C27" s="2"/>
      <c r="D27" s="55"/>
      <c r="E27" s="45"/>
    </row>
    <row r="28" spans="1:5" ht="23.25">
      <c r="A28" s="6"/>
      <c r="B28" s="44"/>
      <c r="C28" s="2"/>
      <c r="D28" s="55"/>
      <c r="E28" s="58"/>
    </row>
    <row r="29" spans="1:5" ht="24" thickBot="1">
      <c r="A29" s="6"/>
      <c r="B29" s="38">
        <f>SUM(B18:B28)</f>
        <v>53473.25</v>
      </c>
      <c r="C29" s="39"/>
      <c r="D29" s="61"/>
      <c r="E29" s="38">
        <f>SUM(E18:E28)</f>
        <v>53473.25</v>
      </c>
    </row>
    <row r="30" spans="1:5" ht="24.75" thickBot="1" thickTop="1">
      <c r="A30" s="62">
        <f>SUM(A11:A29)</f>
        <v>25500000</v>
      </c>
      <c r="B30" s="63">
        <f>B17+B29</f>
        <v>323526.48</v>
      </c>
      <c r="C30" s="97" t="s">
        <v>72</v>
      </c>
      <c r="D30" s="98"/>
      <c r="E30" s="63">
        <f>E17+E29</f>
        <v>323526.48</v>
      </c>
    </row>
    <row r="31" spans="1:5" ht="24" thickTop="1">
      <c r="A31" s="75"/>
      <c r="B31" s="42"/>
      <c r="C31" s="41"/>
      <c r="D31" s="41"/>
      <c r="E31" s="42"/>
    </row>
    <row r="32" spans="1:5" ht="23.25">
      <c r="A32" s="75"/>
      <c r="B32" s="42"/>
      <c r="C32" s="41"/>
      <c r="D32" s="41"/>
      <c r="E32" s="42"/>
    </row>
    <row r="33" spans="1:5" ht="23.25">
      <c r="A33" s="75"/>
      <c r="B33" s="42"/>
      <c r="C33" s="41"/>
      <c r="D33" s="41"/>
      <c r="E33" s="42"/>
    </row>
    <row r="34" spans="1:5" ht="23.25">
      <c r="A34" s="1"/>
      <c r="B34" s="1"/>
      <c r="C34" s="3" t="s">
        <v>73</v>
      </c>
      <c r="D34" s="3"/>
      <c r="E34" s="1"/>
    </row>
    <row r="35" spans="1:5" ht="23.25">
      <c r="A35" s="91" t="s">
        <v>63</v>
      </c>
      <c r="B35" s="92"/>
      <c r="C35" s="93" t="s">
        <v>0</v>
      </c>
      <c r="D35" s="93" t="s">
        <v>1</v>
      </c>
      <c r="E35" s="51" t="s">
        <v>59</v>
      </c>
    </row>
    <row r="36" spans="1:5" ht="23.25">
      <c r="A36" s="40" t="s">
        <v>58</v>
      </c>
      <c r="B36" s="40" t="s">
        <v>64</v>
      </c>
      <c r="C36" s="94"/>
      <c r="D36" s="94"/>
      <c r="E36" s="40" t="s">
        <v>64</v>
      </c>
    </row>
    <row r="37" spans="1:5" ht="23.25">
      <c r="A37" s="52" t="s">
        <v>65</v>
      </c>
      <c r="B37" s="52" t="s">
        <v>65</v>
      </c>
      <c r="C37" s="95"/>
      <c r="D37" s="95"/>
      <c r="E37" s="52" t="s">
        <v>65</v>
      </c>
    </row>
    <row r="38" spans="1:5" ht="23.25">
      <c r="A38" s="5"/>
      <c r="B38" s="5"/>
      <c r="C38" s="43" t="s">
        <v>74</v>
      </c>
      <c r="D38" s="53"/>
      <c r="E38" s="5"/>
    </row>
    <row r="39" spans="1:5" ht="23.25">
      <c r="A39" s="64">
        <v>3268190</v>
      </c>
      <c r="B39" s="45">
        <v>260000</v>
      </c>
      <c r="C39" s="2" t="s">
        <v>7</v>
      </c>
      <c r="D39" s="65">
        <v>0</v>
      </c>
      <c r="E39" s="45">
        <v>260000</v>
      </c>
    </row>
    <row r="40" spans="1:5" ht="23.25">
      <c r="A40" s="64">
        <v>6852780</v>
      </c>
      <c r="B40" s="45">
        <v>480229</v>
      </c>
      <c r="C40" s="2" t="s">
        <v>8</v>
      </c>
      <c r="D40" s="65">
        <v>100</v>
      </c>
      <c r="E40" s="45">
        <v>480229</v>
      </c>
    </row>
    <row r="41" spans="1:5" ht="23.25">
      <c r="A41" s="64">
        <v>613680</v>
      </c>
      <c r="B41" s="45">
        <v>48445</v>
      </c>
      <c r="C41" s="2" t="s">
        <v>13</v>
      </c>
      <c r="D41" s="65">
        <v>120</v>
      </c>
      <c r="E41" s="45">
        <v>48445</v>
      </c>
    </row>
    <row r="42" spans="1:5" ht="23.25">
      <c r="A42" s="64">
        <v>2826000</v>
      </c>
      <c r="B42" s="45">
        <v>199520</v>
      </c>
      <c r="C42" s="2" t="s">
        <v>14</v>
      </c>
      <c r="D42" s="65">
        <v>130</v>
      </c>
      <c r="E42" s="45">
        <v>199520</v>
      </c>
    </row>
    <row r="43" spans="1:5" ht="23.25">
      <c r="A43" s="64">
        <v>994130</v>
      </c>
      <c r="B43" s="45">
        <v>50481</v>
      </c>
      <c r="C43" s="2" t="s">
        <v>10</v>
      </c>
      <c r="D43" s="65">
        <v>200</v>
      </c>
      <c r="E43" s="45">
        <v>50481</v>
      </c>
    </row>
    <row r="44" spans="1:5" ht="23.25">
      <c r="A44" s="64">
        <v>4022240</v>
      </c>
      <c r="B44" s="45">
        <v>12940</v>
      </c>
      <c r="C44" s="2" t="s">
        <v>6</v>
      </c>
      <c r="D44" s="65">
        <v>250</v>
      </c>
      <c r="E44" s="45">
        <v>12940</v>
      </c>
    </row>
    <row r="45" spans="1:5" ht="23.25">
      <c r="A45" s="64">
        <v>1760280</v>
      </c>
      <c r="B45" s="45">
        <v>2070</v>
      </c>
      <c r="C45" s="2" t="s">
        <v>15</v>
      </c>
      <c r="D45" s="65">
        <v>270</v>
      </c>
      <c r="E45" s="45">
        <v>2070</v>
      </c>
    </row>
    <row r="46" spans="1:5" ht="23.25">
      <c r="A46" s="66">
        <v>365000</v>
      </c>
      <c r="B46" s="45">
        <v>0</v>
      </c>
      <c r="C46" s="2" t="s">
        <v>16</v>
      </c>
      <c r="D46" s="65">
        <v>300</v>
      </c>
      <c r="E46" s="45">
        <v>0</v>
      </c>
    </row>
    <row r="47" spans="1:5" ht="23.25">
      <c r="A47" s="64">
        <v>940600</v>
      </c>
      <c r="B47" s="45">
        <v>0</v>
      </c>
      <c r="C47" s="2" t="s">
        <v>17</v>
      </c>
      <c r="D47" s="65">
        <v>400</v>
      </c>
      <c r="E47" s="45">
        <v>0</v>
      </c>
    </row>
    <row r="48" spans="1:5" ht="23.25">
      <c r="A48" s="67">
        <v>3837100</v>
      </c>
      <c r="B48" s="45">
        <v>0</v>
      </c>
      <c r="C48" s="34" t="s">
        <v>18</v>
      </c>
      <c r="D48" s="65">
        <v>450</v>
      </c>
      <c r="E48" s="45">
        <v>0</v>
      </c>
    </row>
    <row r="49" spans="1:5" ht="23.25">
      <c r="A49" s="68">
        <v>0</v>
      </c>
      <c r="B49" s="45">
        <v>0</v>
      </c>
      <c r="C49" s="2" t="s">
        <v>19</v>
      </c>
      <c r="D49" s="65">
        <v>500</v>
      </c>
      <c r="E49" s="45">
        <v>0</v>
      </c>
    </row>
    <row r="50" spans="1:5" ht="23.25">
      <c r="A50" s="68">
        <v>20000</v>
      </c>
      <c r="B50" s="69">
        <v>0</v>
      </c>
      <c r="C50" s="2" t="s">
        <v>20</v>
      </c>
      <c r="D50" s="65"/>
      <c r="E50" s="69">
        <v>0</v>
      </c>
    </row>
    <row r="51" spans="1:5" ht="24" thickBot="1">
      <c r="A51" s="68"/>
      <c r="B51" s="38">
        <f>SUM(B39:B50)</f>
        <v>1053685</v>
      </c>
      <c r="C51" s="2"/>
      <c r="D51" s="65"/>
      <c r="E51" s="38">
        <f>SUM(E39:E50)</f>
        <v>1053685</v>
      </c>
    </row>
    <row r="52" spans="1:5" ht="24" thickTop="1">
      <c r="A52" s="64"/>
      <c r="B52" s="44">
        <v>38013.25</v>
      </c>
      <c r="C52" s="2" t="s">
        <v>35</v>
      </c>
      <c r="D52" s="65"/>
      <c r="E52" s="44">
        <v>38013.25</v>
      </c>
    </row>
    <row r="53" spans="1:5" ht="23.25">
      <c r="A53" s="64"/>
      <c r="B53" s="45">
        <v>21975</v>
      </c>
      <c r="C53" s="2" t="s">
        <v>5</v>
      </c>
      <c r="D53" s="65"/>
      <c r="E53" s="45">
        <v>21975</v>
      </c>
    </row>
    <row r="54" spans="1:5" ht="23.25">
      <c r="A54" s="6"/>
      <c r="B54" s="45">
        <v>456800</v>
      </c>
      <c r="C54" s="2" t="s">
        <v>4</v>
      </c>
      <c r="D54" s="65"/>
      <c r="E54" s="45">
        <v>456800</v>
      </c>
    </row>
    <row r="55" spans="1:5" ht="23.25">
      <c r="A55" s="6"/>
      <c r="B55" s="44"/>
      <c r="C55" s="2"/>
      <c r="D55" s="55"/>
      <c r="E55" s="45"/>
    </row>
    <row r="56" spans="1:5" ht="23.25">
      <c r="A56" s="6"/>
      <c r="B56" s="44"/>
      <c r="C56" s="2"/>
      <c r="D56" s="55"/>
      <c r="E56" s="45"/>
    </row>
    <row r="57" spans="1:5" ht="23.25">
      <c r="A57" s="6"/>
      <c r="B57" s="44"/>
      <c r="C57" s="2"/>
      <c r="D57" s="55"/>
      <c r="E57" s="45"/>
    </row>
    <row r="58" spans="1:5" ht="24" thickBot="1">
      <c r="A58" s="6"/>
      <c r="B58" s="38">
        <f>SUM(B52:B57)</f>
        <v>516788.25</v>
      </c>
      <c r="C58" s="2"/>
      <c r="D58" s="61"/>
      <c r="E58" s="38">
        <f>SUM(E52:E57)</f>
        <v>516788.25</v>
      </c>
    </row>
    <row r="59" spans="1:5" ht="24.75" thickBot="1" thickTop="1">
      <c r="A59" s="62">
        <f>SUM(A39:A58)</f>
        <v>25500000</v>
      </c>
      <c r="B59" s="63">
        <f>B51+B58</f>
        <v>1570473.25</v>
      </c>
      <c r="C59" s="47" t="s">
        <v>75</v>
      </c>
      <c r="D59" s="47"/>
      <c r="E59" s="63">
        <f>E51+E58</f>
        <v>1570473.25</v>
      </c>
    </row>
    <row r="60" spans="1:5" ht="24" thickTop="1">
      <c r="A60" s="1"/>
      <c r="B60" s="70"/>
      <c r="C60" s="47" t="s">
        <v>76</v>
      </c>
      <c r="D60" s="3"/>
      <c r="E60" s="71"/>
    </row>
    <row r="61" spans="1:5" ht="23.25">
      <c r="A61" s="1"/>
      <c r="B61" s="59"/>
      <c r="C61" s="47" t="s">
        <v>77</v>
      </c>
      <c r="D61" s="3"/>
      <c r="E61" s="71"/>
    </row>
    <row r="62" spans="1:5" ht="23.25">
      <c r="A62" s="1"/>
      <c r="B62" s="72">
        <f>B30-B59</f>
        <v>-1246946.77</v>
      </c>
      <c r="C62" s="73" t="s">
        <v>78</v>
      </c>
      <c r="D62" s="3"/>
      <c r="E62" s="72">
        <f>E30-E59</f>
        <v>-1246946.77</v>
      </c>
    </row>
    <row r="63" spans="1:5" ht="24" thickBot="1">
      <c r="A63" s="1"/>
      <c r="B63" s="38">
        <f>B9+B30-B59</f>
        <v>24446265.650000002</v>
      </c>
      <c r="C63" s="47" t="s">
        <v>79</v>
      </c>
      <c r="D63" s="3"/>
      <c r="E63" s="38">
        <f>E9+E30-E59</f>
        <v>24446265.650000002</v>
      </c>
    </row>
    <row r="64" ht="20.25" thickTop="1"/>
    <row r="65" ht="23.25">
      <c r="C65" s="2" t="s">
        <v>80</v>
      </c>
    </row>
    <row r="66" ht="23.25">
      <c r="C66" s="2" t="s">
        <v>95</v>
      </c>
    </row>
    <row r="67" ht="23.25">
      <c r="C67" s="2" t="s">
        <v>94</v>
      </c>
    </row>
    <row r="68" spans="1:5" ht="23.25">
      <c r="A68" s="49" t="s">
        <v>22</v>
      </c>
      <c r="B68" s="1"/>
      <c r="C68" s="2"/>
      <c r="D68" s="50" t="s">
        <v>83</v>
      </c>
      <c r="E68" s="1"/>
    </row>
    <row r="69" spans="1:5" ht="23.25">
      <c r="A69" s="1"/>
      <c r="B69" s="1"/>
      <c r="C69" s="2"/>
      <c r="D69" s="3"/>
      <c r="E69" s="1"/>
    </row>
    <row r="70" spans="1:5" ht="23.25">
      <c r="A70" s="96" t="s">
        <v>61</v>
      </c>
      <c r="B70" s="96"/>
      <c r="C70" s="96"/>
      <c r="D70" s="96"/>
      <c r="E70" s="96"/>
    </row>
    <row r="71" spans="1:5" ht="23.25">
      <c r="A71" s="1"/>
      <c r="B71" s="1"/>
      <c r="C71" s="2"/>
      <c r="D71" s="50" t="s">
        <v>62</v>
      </c>
      <c r="E71" s="1"/>
    </row>
    <row r="72" spans="1:5" ht="23.25">
      <c r="A72" s="1"/>
      <c r="B72" s="1"/>
      <c r="C72" s="2"/>
      <c r="D72" s="3"/>
      <c r="E72" s="1"/>
    </row>
    <row r="73" spans="1:5" ht="23.25">
      <c r="A73" s="91" t="s">
        <v>63</v>
      </c>
      <c r="B73" s="92"/>
      <c r="C73" s="93" t="s">
        <v>0</v>
      </c>
      <c r="D73" s="93" t="s">
        <v>1</v>
      </c>
      <c r="E73" s="51" t="s">
        <v>59</v>
      </c>
    </row>
    <row r="74" spans="1:5" ht="23.25">
      <c r="A74" s="40" t="s">
        <v>58</v>
      </c>
      <c r="B74" s="40" t="s">
        <v>64</v>
      </c>
      <c r="C74" s="94"/>
      <c r="D74" s="94"/>
      <c r="E74" s="40" t="s">
        <v>64</v>
      </c>
    </row>
    <row r="75" spans="1:5" ht="23.25">
      <c r="A75" s="52" t="s">
        <v>65</v>
      </c>
      <c r="B75" s="52" t="s">
        <v>65</v>
      </c>
      <c r="C75" s="95"/>
      <c r="D75" s="95"/>
      <c r="E75" s="52" t="s">
        <v>65</v>
      </c>
    </row>
    <row r="76" spans="1:5" ht="23.25">
      <c r="A76" s="5"/>
      <c r="B76" s="5">
        <v>25693212.42</v>
      </c>
      <c r="C76" s="4" t="s">
        <v>66</v>
      </c>
      <c r="D76" s="53"/>
      <c r="E76" s="5">
        <v>24446265.65</v>
      </c>
    </row>
    <row r="77" spans="1:5" ht="23.25">
      <c r="A77" s="54"/>
      <c r="B77" s="6"/>
      <c r="C77" s="4" t="s">
        <v>67</v>
      </c>
      <c r="D77" s="55"/>
      <c r="E77" s="56"/>
    </row>
    <row r="78" spans="1:5" ht="23.25">
      <c r="A78" s="54">
        <v>144000</v>
      </c>
      <c r="B78" s="45">
        <f aca="true" t="shared" si="0" ref="B78:B83">B11+E78</f>
        <v>0</v>
      </c>
      <c r="C78" s="2" t="s">
        <v>68</v>
      </c>
      <c r="D78" s="35">
        <v>100</v>
      </c>
      <c r="E78" s="45">
        <v>0</v>
      </c>
    </row>
    <row r="79" spans="1:5" ht="23.25">
      <c r="A79" s="54">
        <v>108700</v>
      </c>
      <c r="B79" s="45">
        <f t="shared" si="0"/>
        <v>11274.5</v>
      </c>
      <c r="C79" s="2" t="s">
        <v>69</v>
      </c>
      <c r="D79" s="35">
        <v>120</v>
      </c>
      <c r="E79" s="45">
        <v>6113</v>
      </c>
    </row>
    <row r="80" spans="1:5" ht="23.25">
      <c r="A80" s="54">
        <v>276000</v>
      </c>
      <c r="B80" s="45">
        <f t="shared" si="0"/>
        <v>10650</v>
      </c>
      <c r="C80" s="2" t="s">
        <v>70</v>
      </c>
      <c r="D80" s="35">
        <v>200</v>
      </c>
      <c r="E80" s="45">
        <v>5425</v>
      </c>
    </row>
    <row r="81" spans="1:5" ht="23.25">
      <c r="A81" s="54">
        <v>30100</v>
      </c>
      <c r="B81" s="45">
        <f t="shared" si="0"/>
        <v>4990</v>
      </c>
      <c r="C81" s="2" t="s">
        <v>21</v>
      </c>
      <c r="D81" s="35">
        <v>300</v>
      </c>
      <c r="E81" s="45">
        <v>3200</v>
      </c>
    </row>
    <row r="82" spans="1:5" ht="23.25">
      <c r="A82" s="57">
        <v>12441200</v>
      </c>
      <c r="B82" s="45">
        <f t="shared" si="0"/>
        <v>1425978.75</v>
      </c>
      <c r="C82" s="2" t="s">
        <v>71</v>
      </c>
      <c r="D82" s="35">
        <v>1000</v>
      </c>
      <c r="E82" s="45">
        <v>1168102.02</v>
      </c>
    </row>
    <row r="83" spans="1:5" ht="23.25">
      <c r="A83" s="54">
        <v>12500000</v>
      </c>
      <c r="B83" s="45">
        <f t="shared" si="0"/>
        <v>2400986</v>
      </c>
      <c r="C83" s="34" t="s">
        <v>12</v>
      </c>
      <c r="D83" s="35">
        <v>2000</v>
      </c>
      <c r="E83" s="58">
        <v>2400986</v>
      </c>
    </row>
    <row r="84" spans="1:5" ht="24" thickBot="1">
      <c r="A84" s="54"/>
      <c r="B84" s="38">
        <f>SUM(B78:B83)</f>
        <v>3853879.25</v>
      </c>
      <c r="C84" s="34"/>
      <c r="D84" s="37"/>
      <c r="E84" s="38">
        <f>SUM(E78:E83)</f>
        <v>3583826.02</v>
      </c>
    </row>
    <row r="85" spans="1:5" ht="24" thickTop="1">
      <c r="A85" s="54"/>
      <c r="B85" s="44">
        <f aca="true" t="shared" si="1" ref="B85:B97">B18+E85</f>
        <v>84494.25</v>
      </c>
      <c r="C85" s="2" t="s">
        <v>35</v>
      </c>
      <c r="D85" s="37"/>
      <c r="E85" s="44">
        <v>33421</v>
      </c>
    </row>
    <row r="86" spans="1:5" ht="23.25">
      <c r="A86" s="59"/>
      <c r="B86" s="44">
        <f t="shared" si="1"/>
        <v>2400</v>
      </c>
      <c r="C86" s="2" t="s">
        <v>5</v>
      </c>
      <c r="D86" s="60"/>
      <c r="E86" s="45">
        <v>0</v>
      </c>
    </row>
    <row r="87" spans="1:5" ht="23.25">
      <c r="A87" s="59"/>
      <c r="B87" s="44">
        <f t="shared" si="1"/>
        <v>1894000</v>
      </c>
      <c r="C87" s="2" t="s">
        <v>84</v>
      </c>
      <c r="D87" s="60"/>
      <c r="E87" s="45">
        <v>1894000</v>
      </c>
    </row>
    <row r="88" spans="1:5" ht="23.25">
      <c r="A88" s="6"/>
      <c r="B88" s="44">
        <f t="shared" si="1"/>
        <v>255000</v>
      </c>
      <c r="C88" s="2" t="s">
        <v>85</v>
      </c>
      <c r="D88" s="55"/>
      <c r="E88" s="45">
        <v>255000</v>
      </c>
    </row>
    <row r="89" spans="1:5" ht="23.25">
      <c r="A89" s="6"/>
      <c r="B89" s="44">
        <f t="shared" si="1"/>
        <v>3000</v>
      </c>
      <c r="C89" s="2" t="s">
        <v>6</v>
      </c>
      <c r="D89" s="55"/>
      <c r="E89" s="45">
        <v>3000</v>
      </c>
    </row>
    <row r="90" spans="1:5" ht="23.25">
      <c r="A90" s="6"/>
      <c r="B90" s="44">
        <f t="shared" si="1"/>
        <v>0</v>
      </c>
      <c r="C90" s="2"/>
      <c r="D90" s="55"/>
      <c r="E90" s="45"/>
    </row>
    <row r="91" spans="1:5" ht="23.25">
      <c r="A91" s="6"/>
      <c r="B91" s="44">
        <f t="shared" si="1"/>
        <v>0</v>
      </c>
      <c r="C91" s="2"/>
      <c r="D91" s="55"/>
      <c r="E91" s="45"/>
    </row>
    <row r="92" spans="1:5" ht="23.25">
      <c r="A92" s="6"/>
      <c r="B92" s="44">
        <f t="shared" si="1"/>
        <v>0</v>
      </c>
      <c r="C92" s="2"/>
      <c r="D92" s="55"/>
      <c r="E92" s="45"/>
    </row>
    <row r="93" spans="1:5" ht="23.25">
      <c r="A93" s="6"/>
      <c r="B93" s="44">
        <f t="shared" si="1"/>
        <v>0</v>
      </c>
      <c r="C93" s="2"/>
      <c r="D93" s="55"/>
      <c r="E93" s="45"/>
    </row>
    <row r="94" spans="1:5" ht="23.25">
      <c r="A94" s="6"/>
      <c r="B94" s="44">
        <f t="shared" si="1"/>
        <v>0</v>
      </c>
      <c r="C94" s="2"/>
      <c r="D94" s="55"/>
      <c r="E94" s="45"/>
    </row>
    <row r="95" spans="1:5" ht="23.25">
      <c r="A95" s="6"/>
      <c r="B95" s="36">
        <f t="shared" si="1"/>
        <v>0</v>
      </c>
      <c r="C95" s="2"/>
      <c r="D95" s="55"/>
      <c r="E95" s="58"/>
    </row>
    <row r="96" spans="1:5" ht="24" thickBot="1">
      <c r="A96" s="6"/>
      <c r="B96" s="74">
        <f t="shared" si="1"/>
        <v>2238894.25</v>
      </c>
      <c r="C96" s="39"/>
      <c r="D96" s="61"/>
      <c r="E96" s="38">
        <f>SUM(E85:E95)</f>
        <v>2185421</v>
      </c>
    </row>
    <row r="97" spans="1:5" ht="24.75" thickBot="1" thickTop="1">
      <c r="A97" s="62">
        <f>SUM(A78:A96)</f>
        <v>25500000</v>
      </c>
      <c r="B97" s="38">
        <f t="shared" si="1"/>
        <v>6092773.5</v>
      </c>
      <c r="C97" s="97" t="s">
        <v>72</v>
      </c>
      <c r="D97" s="98"/>
      <c r="E97" s="63">
        <f>E84+E96</f>
        <v>5769247.02</v>
      </c>
    </row>
    <row r="98" spans="1:5" ht="24" thickTop="1">
      <c r="A98" s="1"/>
      <c r="B98" s="42"/>
      <c r="C98" s="7"/>
      <c r="D98" s="7"/>
      <c r="E98" s="42"/>
    </row>
    <row r="99" spans="1:5" ht="23.25">
      <c r="A99" s="1"/>
      <c r="B99" s="42"/>
      <c r="C99" s="7"/>
      <c r="D99" s="7"/>
      <c r="E99" s="42"/>
    </row>
    <row r="100" spans="1:5" ht="23.25">
      <c r="A100" s="1"/>
      <c r="B100" s="42"/>
      <c r="C100" s="7"/>
      <c r="D100" s="7"/>
      <c r="E100" s="42"/>
    </row>
    <row r="101" spans="1:5" ht="23.25">
      <c r="A101" s="1"/>
      <c r="B101" s="42"/>
      <c r="C101" s="7"/>
      <c r="D101" s="7"/>
      <c r="E101" s="42"/>
    </row>
    <row r="102" spans="1:5" ht="23.25">
      <c r="A102" s="1"/>
      <c r="B102" s="42"/>
      <c r="C102" s="7"/>
      <c r="D102" s="7"/>
      <c r="E102" s="42"/>
    </row>
    <row r="103" spans="1:5" ht="23.25">
      <c r="A103" s="1"/>
      <c r="B103" s="42"/>
      <c r="C103" s="7"/>
      <c r="D103" s="7"/>
      <c r="E103" s="42"/>
    </row>
    <row r="104" spans="1:5" ht="23.25">
      <c r="A104" s="1"/>
      <c r="B104" s="42"/>
      <c r="C104" s="7"/>
      <c r="D104" s="7"/>
      <c r="E104" s="42"/>
    </row>
    <row r="105" spans="1:5" ht="23.25">
      <c r="A105" s="1"/>
      <c r="B105" s="42"/>
      <c r="C105" s="7"/>
      <c r="D105" s="7"/>
      <c r="E105" s="42"/>
    </row>
    <row r="106" spans="1:5" ht="23.25">
      <c r="A106" s="1"/>
      <c r="B106" s="1"/>
      <c r="C106" s="3" t="s">
        <v>73</v>
      </c>
      <c r="D106" s="3"/>
      <c r="E106" s="1"/>
    </row>
    <row r="107" spans="1:5" ht="23.25">
      <c r="A107" s="91" t="s">
        <v>63</v>
      </c>
      <c r="B107" s="92"/>
      <c r="C107" s="93" t="s">
        <v>0</v>
      </c>
      <c r="D107" s="93" t="s">
        <v>1</v>
      </c>
      <c r="E107" s="51" t="s">
        <v>59</v>
      </c>
    </row>
    <row r="108" spans="1:5" ht="23.25">
      <c r="A108" s="40" t="s">
        <v>58</v>
      </c>
      <c r="B108" s="40" t="s">
        <v>64</v>
      </c>
      <c r="C108" s="94"/>
      <c r="D108" s="94"/>
      <c r="E108" s="40" t="s">
        <v>64</v>
      </c>
    </row>
    <row r="109" spans="1:5" ht="23.25">
      <c r="A109" s="52" t="s">
        <v>65</v>
      </c>
      <c r="B109" s="52" t="s">
        <v>65</v>
      </c>
      <c r="C109" s="95"/>
      <c r="D109" s="95"/>
      <c r="E109" s="52" t="s">
        <v>65</v>
      </c>
    </row>
    <row r="110" spans="1:5" ht="23.25">
      <c r="A110" s="5"/>
      <c r="B110" s="5"/>
      <c r="C110" s="43" t="s">
        <v>74</v>
      </c>
      <c r="D110" s="53"/>
      <c r="E110" s="5"/>
    </row>
    <row r="111" spans="1:5" ht="23.25">
      <c r="A111" s="64">
        <v>3268190</v>
      </c>
      <c r="B111" s="45">
        <f aca="true" t="shared" si="2" ref="B111:B122">B39+E111</f>
        <v>313580</v>
      </c>
      <c r="C111" s="2" t="s">
        <v>7</v>
      </c>
      <c r="D111" s="65">
        <v>0</v>
      </c>
      <c r="E111" s="45">
        <v>53580</v>
      </c>
    </row>
    <row r="112" spans="1:5" ht="23.25">
      <c r="A112" s="64">
        <v>6852780</v>
      </c>
      <c r="B112" s="45">
        <f t="shared" si="2"/>
        <v>964144</v>
      </c>
      <c r="C112" s="2" t="s">
        <v>8</v>
      </c>
      <c r="D112" s="65">
        <v>100</v>
      </c>
      <c r="E112" s="45">
        <v>483915</v>
      </c>
    </row>
    <row r="113" spans="1:5" ht="23.25">
      <c r="A113" s="64">
        <v>613680</v>
      </c>
      <c r="B113" s="45">
        <f t="shared" si="2"/>
        <v>96890</v>
      </c>
      <c r="C113" s="2" t="s">
        <v>13</v>
      </c>
      <c r="D113" s="65">
        <v>120</v>
      </c>
      <c r="E113" s="45">
        <v>48445</v>
      </c>
    </row>
    <row r="114" spans="1:5" ht="23.25">
      <c r="A114" s="64">
        <v>2826000</v>
      </c>
      <c r="B114" s="45">
        <f t="shared" si="2"/>
        <v>399040</v>
      </c>
      <c r="C114" s="2" t="s">
        <v>14</v>
      </c>
      <c r="D114" s="65">
        <v>130</v>
      </c>
      <c r="E114" s="45">
        <v>199520</v>
      </c>
    </row>
    <row r="115" spans="1:5" ht="23.25">
      <c r="A115" s="64">
        <v>994130</v>
      </c>
      <c r="B115" s="45">
        <f t="shared" si="2"/>
        <v>74049</v>
      </c>
      <c r="C115" s="2" t="s">
        <v>10</v>
      </c>
      <c r="D115" s="65">
        <v>200</v>
      </c>
      <c r="E115" s="45">
        <v>23568</v>
      </c>
    </row>
    <row r="116" spans="1:5" ht="23.25">
      <c r="A116" s="64">
        <v>4022240</v>
      </c>
      <c r="B116" s="45">
        <f t="shared" si="2"/>
        <v>274525.52</v>
      </c>
      <c r="C116" s="2" t="s">
        <v>6</v>
      </c>
      <c r="D116" s="65">
        <v>250</v>
      </c>
      <c r="E116" s="45">
        <v>261585.52</v>
      </c>
    </row>
    <row r="117" spans="1:5" ht="23.25">
      <c r="A117" s="64">
        <v>1760280</v>
      </c>
      <c r="B117" s="45">
        <f t="shared" si="2"/>
        <v>119718.48</v>
      </c>
      <c r="C117" s="2" t="s">
        <v>15</v>
      </c>
      <c r="D117" s="65">
        <v>270</v>
      </c>
      <c r="E117" s="45">
        <v>117648.48</v>
      </c>
    </row>
    <row r="118" spans="1:5" ht="23.25">
      <c r="A118" s="66">
        <v>365000</v>
      </c>
      <c r="B118" s="45">
        <f t="shared" si="2"/>
        <v>52637.17</v>
      </c>
      <c r="C118" s="2" t="s">
        <v>16</v>
      </c>
      <c r="D118" s="65">
        <v>300</v>
      </c>
      <c r="E118" s="45">
        <v>52637.17</v>
      </c>
    </row>
    <row r="119" spans="1:5" ht="23.25">
      <c r="A119" s="64">
        <v>940600</v>
      </c>
      <c r="B119" s="45">
        <f t="shared" si="2"/>
        <v>393900</v>
      </c>
      <c r="C119" s="2" t="s">
        <v>17</v>
      </c>
      <c r="D119" s="65">
        <v>400</v>
      </c>
      <c r="E119" s="45">
        <v>393900</v>
      </c>
    </row>
    <row r="120" spans="1:5" ht="23.25">
      <c r="A120" s="67">
        <v>3837100</v>
      </c>
      <c r="B120" s="45">
        <f t="shared" si="2"/>
        <v>0</v>
      </c>
      <c r="C120" s="34" t="s">
        <v>18</v>
      </c>
      <c r="D120" s="65">
        <v>450</v>
      </c>
      <c r="E120" s="45">
        <v>0</v>
      </c>
    </row>
    <row r="121" spans="1:5" ht="23.25">
      <c r="A121" s="68">
        <v>0</v>
      </c>
      <c r="B121" s="45">
        <f t="shared" si="2"/>
        <v>0</v>
      </c>
      <c r="C121" s="2" t="s">
        <v>19</v>
      </c>
      <c r="D121" s="65">
        <v>500</v>
      </c>
      <c r="E121" s="45">
        <v>0</v>
      </c>
    </row>
    <row r="122" spans="1:5" ht="23.25">
      <c r="A122" s="68">
        <v>20000</v>
      </c>
      <c r="B122" s="45">
        <f t="shared" si="2"/>
        <v>0</v>
      </c>
      <c r="C122" s="2" t="s">
        <v>20</v>
      </c>
      <c r="D122" s="65"/>
      <c r="E122" s="69">
        <v>0</v>
      </c>
    </row>
    <row r="123" spans="1:5" ht="24" thickBot="1">
      <c r="A123" s="68"/>
      <c r="B123" s="38">
        <f>SUM(B111:B122)</f>
        <v>2688484.17</v>
      </c>
      <c r="C123" s="2"/>
      <c r="D123" s="65"/>
      <c r="E123" s="38">
        <f>SUM(E111:E122)</f>
        <v>1634799.17</v>
      </c>
    </row>
    <row r="124" spans="1:5" ht="24" thickTop="1">
      <c r="A124" s="64"/>
      <c r="B124" s="44">
        <f aca="true" t="shared" si="3" ref="B124:B129">B52+E124</f>
        <v>72934.25</v>
      </c>
      <c r="C124" s="2" t="s">
        <v>35</v>
      </c>
      <c r="D124" s="65"/>
      <c r="E124" s="44">
        <v>34921</v>
      </c>
    </row>
    <row r="125" spans="1:5" ht="23.25">
      <c r="A125" s="64"/>
      <c r="B125" s="44">
        <f t="shared" si="3"/>
        <v>80165</v>
      </c>
      <c r="C125" s="2" t="s">
        <v>5</v>
      </c>
      <c r="D125" s="65"/>
      <c r="E125" s="45">
        <v>58190</v>
      </c>
    </row>
    <row r="126" spans="1:5" ht="23.25">
      <c r="A126" s="6"/>
      <c r="B126" s="44">
        <f t="shared" si="3"/>
        <v>914260</v>
      </c>
      <c r="C126" s="2" t="s">
        <v>4</v>
      </c>
      <c r="D126" s="65"/>
      <c r="E126" s="45">
        <v>457460</v>
      </c>
    </row>
    <row r="127" spans="1:5" ht="23.25">
      <c r="A127" s="6"/>
      <c r="B127" s="44">
        <f t="shared" si="3"/>
        <v>2576</v>
      </c>
      <c r="C127" s="2" t="s">
        <v>9</v>
      </c>
      <c r="D127" s="55"/>
      <c r="E127" s="45">
        <v>2576</v>
      </c>
    </row>
    <row r="128" spans="1:5" ht="23.25">
      <c r="A128" s="6"/>
      <c r="B128" s="44">
        <f t="shared" si="3"/>
        <v>390905.96</v>
      </c>
      <c r="C128" s="2" t="s">
        <v>86</v>
      </c>
      <c r="D128" s="55"/>
      <c r="E128" s="45">
        <v>390905.96</v>
      </c>
    </row>
    <row r="129" spans="1:5" ht="23.25">
      <c r="A129" s="6"/>
      <c r="B129" s="44">
        <f t="shared" si="3"/>
        <v>0</v>
      </c>
      <c r="C129" s="2"/>
      <c r="D129" s="55"/>
      <c r="E129" s="45"/>
    </row>
    <row r="130" spans="1:5" ht="23.25">
      <c r="A130" s="6"/>
      <c r="B130" s="44" t="e">
        <f>#REF!+E130</f>
        <v>#REF!</v>
      </c>
      <c r="C130" s="2"/>
      <c r="D130" s="55"/>
      <c r="E130" s="45"/>
    </row>
    <row r="131" spans="1:5" ht="23.25">
      <c r="A131" s="6"/>
      <c r="B131" s="44" t="e">
        <f>#REF!+E131</f>
        <v>#REF!</v>
      </c>
      <c r="C131" s="2"/>
      <c r="D131" s="55"/>
      <c r="E131" s="45"/>
    </row>
    <row r="132" spans="1:5" ht="23.25">
      <c r="A132" s="6"/>
      <c r="B132" s="36" t="e">
        <f>#REF!+E132</f>
        <v>#REF!</v>
      </c>
      <c r="C132" s="2"/>
      <c r="D132" s="55"/>
      <c r="E132" s="58"/>
    </row>
    <row r="133" spans="1:5" ht="24" thickBot="1">
      <c r="A133" s="6"/>
      <c r="B133" s="38">
        <f>B58+E133</f>
        <v>1460841.21</v>
      </c>
      <c r="C133" s="2"/>
      <c r="D133" s="61"/>
      <c r="E133" s="38">
        <f>SUM(E124:E132)</f>
        <v>944052.96</v>
      </c>
    </row>
    <row r="134" spans="1:5" ht="24.75" thickBot="1" thickTop="1">
      <c r="A134" s="62">
        <f>SUM(A111:A133)</f>
        <v>25500000</v>
      </c>
      <c r="B134" s="63">
        <f>B59+E134</f>
        <v>4149325.38</v>
      </c>
      <c r="C134" s="47" t="s">
        <v>75</v>
      </c>
      <c r="D134" s="47"/>
      <c r="E134" s="63">
        <f>E123+E133</f>
        <v>2578852.13</v>
      </c>
    </row>
    <row r="135" spans="1:5" ht="24" thickTop="1">
      <c r="A135" s="1"/>
      <c r="B135" s="70">
        <f>B97-B134</f>
        <v>1943448.12</v>
      </c>
      <c r="C135" s="47" t="s">
        <v>76</v>
      </c>
      <c r="D135" s="3"/>
      <c r="E135" s="71">
        <f>E97-E134</f>
        <v>3190394.8899999997</v>
      </c>
    </row>
    <row r="136" spans="1:5" ht="23.25">
      <c r="A136" s="1"/>
      <c r="B136" s="59"/>
      <c r="C136" s="47" t="s">
        <v>77</v>
      </c>
      <c r="D136" s="3"/>
      <c r="E136" s="71"/>
    </row>
    <row r="137" spans="1:5" ht="23.25">
      <c r="A137" s="1"/>
      <c r="B137" s="72"/>
      <c r="C137" s="73" t="s">
        <v>78</v>
      </c>
      <c r="D137" s="3"/>
      <c r="E137" s="72"/>
    </row>
    <row r="138" spans="1:5" ht="24" thickBot="1">
      <c r="A138" s="1"/>
      <c r="B138" s="38">
        <f>B76+B97-B134</f>
        <v>27636660.540000003</v>
      </c>
      <c r="C138" s="47" t="s">
        <v>79</v>
      </c>
      <c r="D138" s="3"/>
      <c r="E138" s="38">
        <f>E76+E97-E134</f>
        <v>27636660.54</v>
      </c>
    </row>
    <row r="139" ht="20.25" thickTop="1"/>
    <row r="140" ht="23.25">
      <c r="C140" s="2" t="s">
        <v>80</v>
      </c>
    </row>
    <row r="141" ht="23.25">
      <c r="C141" s="2"/>
    </row>
    <row r="142" ht="23.25">
      <c r="C142" s="2" t="s">
        <v>81</v>
      </c>
    </row>
    <row r="143" ht="23.25">
      <c r="C143" s="2"/>
    </row>
    <row r="144" ht="23.25">
      <c r="C144" s="2" t="s">
        <v>82</v>
      </c>
    </row>
    <row r="145" spans="1:5" ht="23.25">
      <c r="A145" s="49" t="s">
        <v>22</v>
      </c>
      <c r="B145" s="1"/>
      <c r="C145" s="2"/>
      <c r="D145" s="50" t="s">
        <v>87</v>
      </c>
      <c r="E145" s="1"/>
    </row>
    <row r="146" spans="1:5" ht="23.25">
      <c r="A146" s="1"/>
      <c r="B146" s="1"/>
      <c r="C146" s="2"/>
      <c r="D146" s="3"/>
      <c r="E146" s="1"/>
    </row>
    <row r="147" spans="1:5" ht="23.25">
      <c r="A147" s="96" t="s">
        <v>61</v>
      </c>
      <c r="B147" s="96"/>
      <c r="C147" s="96"/>
      <c r="D147" s="96"/>
      <c r="E147" s="96"/>
    </row>
    <row r="148" spans="1:5" ht="23.25">
      <c r="A148" s="1"/>
      <c r="B148" s="1"/>
      <c r="C148" s="2"/>
      <c r="D148" s="50" t="s">
        <v>62</v>
      </c>
      <c r="E148" s="1"/>
    </row>
    <row r="149" spans="1:5" ht="23.25">
      <c r="A149" s="1"/>
      <c r="B149" s="1"/>
      <c r="C149" s="2"/>
      <c r="D149" s="3"/>
      <c r="E149" s="1"/>
    </row>
    <row r="150" spans="1:5" ht="23.25">
      <c r="A150" s="91" t="s">
        <v>63</v>
      </c>
      <c r="B150" s="92"/>
      <c r="C150" s="93" t="s">
        <v>0</v>
      </c>
      <c r="D150" s="93" t="s">
        <v>1</v>
      </c>
      <c r="E150" s="51" t="s">
        <v>59</v>
      </c>
    </row>
    <row r="151" spans="1:5" ht="23.25">
      <c r="A151" s="40" t="s">
        <v>58</v>
      </c>
      <c r="B151" s="40" t="s">
        <v>64</v>
      </c>
      <c r="C151" s="94"/>
      <c r="D151" s="94"/>
      <c r="E151" s="40" t="s">
        <v>64</v>
      </c>
    </row>
    <row r="152" spans="1:5" ht="23.25">
      <c r="A152" s="52" t="s">
        <v>65</v>
      </c>
      <c r="B152" s="52" t="s">
        <v>65</v>
      </c>
      <c r="C152" s="95"/>
      <c r="D152" s="95"/>
      <c r="E152" s="52" t="s">
        <v>65</v>
      </c>
    </row>
    <row r="153" spans="1:5" ht="23.25">
      <c r="A153" s="5"/>
      <c r="B153" s="5">
        <v>25693212.42</v>
      </c>
      <c r="C153" s="4" t="s">
        <v>66</v>
      </c>
      <c r="D153" s="53"/>
      <c r="E153" s="5">
        <v>27636660.54</v>
      </c>
    </row>
    <row r="154" spans="1:5" ht="23.25">
      <c r="A154" s="54"/>
      <c r="B154" s="6"/>
      <c r="C154" s="4" t="s">
        <v>67</v>
      </c>
      <c r="D154" s="55"/>
      <c r="E154" s="56"/>
    </row>
    <row r="155" spans="1:5" ht="23.25">
      <c r="A155" s="54">
        <v>144000</v>
      </c>
      <c r="B155" s="45">
        <f aca="true" t="shared" si="4" ref="B155:B160">B78+E155</f>
        <v>0</v>
      </c>
      <c r="C155" s="2" t="s">
        <v>68</v>
      </c>
      <c r="D155" s="35">
        <v>100</v>
      </c>
      <c r="E155" s="45">
        <v>0</v>
      </c>
    </row>
    <row r="156" spans="1:5" ht="23.25">
      <c r="A156" s="54">
        <v>108700</v>
      </c>
      <c r="B156" s="45">
        <f t="shared" si="4"/>
        <v>26857.5</v>
      </c>
      <c r="C156" s="2" t="s">
        <v>69</v>
      </c>
      <c r="D156" s="35">
        <v>120</v>
      </c>
      <c r="E156" s="45">
        <v>15583</v>
      </c>
    </row>
    <row r="157" spans="1:5" ht="23.25">
      <c r="A157" s="54">
        <v>276000</v>
      </c>
      <c r="B157" s="45">
        <f t="shared" si="4"/>
        <v>15675</v>
      </c>
      <c r="C157" s="2" t="s">
        <v>70</v>
      </c>
      <c r="D157" s="35">
        <v>200</v>
      </c>
      <c r="E157" s="45">
        <v>5025</v>
      </c>
    </row>
    <row r="158" spans="1:5" ht="23.25">
      <c r="A158" s="54">
        <v>30100</v>
      </c>
      <c r="B158" s="45">
        <f t="shared" si="4"/>
        <v>5002</v>
      </c>
      <c r="C158" s="2" t="s">
        <v>21</v>
      </c>
      <c r="D158" s="35">
        <v>300</v>
      </c>
      <c r="E158" s="45">
        <v>12</v>
      </c>
    </row>
    <row r="159" spans="1:5" ht="23.25">
      <c r="A159" s="57">
        <v>12441200</v>
      </c>
      <c r="B159" s="45">
        <f t="shared" si="4"/>
        <v>2838981.95</v>
      </c>
      <c r="C159" s="2" t="s">
        <v>71</v>
      </c>
      <c r="D159" s="35">
        <v>1000</v>
      </c>
      <c r="E159" s="45">
        <v>1413003.2</v>
      </c>
    </row>
    <row r="160" spans="1:5" ht="23.25">
      <c r="A160" s="54">
        <v>12500000</v>
      </c>
      <c r="B160" s="45">
        <f t="shared" si="4"/>
        <v>2400986</v>
      </c>
      <c r="C160" s="34" t="s">
        <v>12</v>
      </c>
      <c r="D160" s="35">
        <v>2000</v>
      </c>
      <c r="E160" s="58"/>
    </row>
    <row r="161" spans="1:5" ht="24" thickBot="1">
      <c r="A161" s="54"/>
      <c r="B161" s="38">
        <f>SUM(B155:B160)</f>
        <v>5287502.45</v>
      </c>
      <c r="C161" s="34"/>
      <c r="D161" s="37"/>
      <c r="E161" s="38">
        <f>SUM(E155:E160)</f>
        <v>1433623.2</v>
      </c>
    </row>
    <row r="162" spans="1:5" ht="24" thickTop="1">
      <c r="A162" s="54"/>
      <c r="B162" s="44">
        <f aca="true" t="shared" si="5" ref="B162:B174">B85+E162</f>
        <v>143109.05</v>
      </c>
      <c r="C162" s="2" t="s">
        <v>35</v>
      </c>
      <c r="D162" s="37"/>
      <c r="E162" s="44">
        <v>58614.8</v>
      </c>
    </row>
    <row r="163" spans="1:5" ht="23.25">
      <c r="A163" s="59"/>
      <c r="B163" s="44">
        <f t="shared" si="5"/>
        <v>4660</v>
      </c>
      <c r="C163" s="2" t="s">
        <v>5</v>
      </c>
      <c r="D163" s="60"/>
      <c r="E163" s="45">
        <v>2260</v>
      </c>
    </row>
    <row r="164" spans="1:5" ht="23.25">
      <c r="A164" s="59"/>
      <c r="B164" s="44">
        <f t="shared" si="5"/>
        <v>1894000</v>
      </c>
      <c r="C164" s="2" t="s">
        <v>84</v>
      </c>
      <c r="D164" s="60"/>
      <c r="E164" s="45"/>
    </row>
    <row r="165" spans="1:5" ht="23.25">
      <c r="A165" s="6"/>
      <c r="B165" s="44">
        <f t="shared" si="5"/>
        <v>255000</v>
      </c>
      <c r="C165" s="2" t="s">
        <v>85</v>
      </c>
      <c r="D165" s="55"/>
      <c r="E165" s="45"/>
    </row>
    <row r="166" spans="1:5" ht="23.25">
      <c r="A166" s="6"/>
      <c r="B166" s="44">
        <f t="shared" si="5"/>
        <v>3000</v>
      </c>
      <c r="C166" s="2" t="s">
        <v>6</v>
      </c>
      <c r="D166" s="55"/>
      <c r="E166" s="45"/>
    </row>
    <row r="167" spans="1:5" ht="23.25">
      <c r="A167" s="6"/>
      <c r="B167" s="44">
        <f t="shared" si="5"/>
        <v>84240</v>
      </c>
      <c r="C167" s="2" t="s">
        <v>88</v>
      </c>
      <c r="D167" s="55"/>
      <c r="E167" s="45">
        <v>84240</v>
      </c>
    </row>
    <row r="168" spans="1:5" ht="23.25">
      <c r="A168" s="6"/>
      <c r="B168" s="44">
        <f t="shared" si="5"/>
        <v>0</v>
      </c>
      <c r="C168" s="2"/>
      <c r="D168" s="55"/>
      <c r="E168" s="45"/>
    </row>
    <row r="169" spans="1:5" ht="23.25">
      <c r="A169" s="6"/>
      <c r="B169" s="44">
        <f t="shared" si="5"/>
        <v>0</v>
      </c>
      <c r="C169" s="2"/>
      <c r="D169" s="55"/>
      <c r="E169" s="45"/>
    </row>
    <row r="170" spans="1:5" ht="23.25">
      <c r="A170" s="6"/>
      <c r="B170" s="44">
        <f t="shared" si="5"/>
        <v>0</v>
      </c>
      <c r="C170" s="2"/>
      <c r="D170" s="55"/>
      <c r="E170" s="45"/>
    </row>
    <row r="171" spans="1:5" ht="23.25">
      <c r="A171" s="6"/>
      <c r="B171" s="44">
        <f t="shared" si="5"/>
        <v>0</v>
      </c>
      <c r="C171" s="2"/>
      <c r="D171" s="55"/>
      <c r="E171" s="45"/>
    </row>
    <row r="172" spans="1:5" ht="23.25">
      <c r="A172" s="6"/>
      <c r="B172" s="36">
        <f t="shared" si="5"/>
        <v>0</v>
      </c>
      <c r="C172" s="2"/>
      <c r="D172" s="55"/>
      <c r="E172" s="58"/>
    </row>
    <row r="173" spans="1:5" ht="24" thickBot="1">
      <c r="A173" s="6"/>
      <c r="B173" s="74">
        <f t="shared" si="5"/>
        <v>2384009.05</v>
      </c>
      <c r="C173" s="39"/>
      <c r="D173" s="61"/>
      <c r="E173" s="38">
        <f>SUM(E162:E172)</f>
        <v>145114.8</v>
      </c>
    </row>
    <row r="174" spans="1:5" ht="24.75" thickBot="1" thickTop="1">
      <c r="A174" s="62">
        <f>SUM(A155:A173)</f>
        <v>25500000</v>
      </c>
      <c r="B174" s="38">
        <f t="shared" si="5"/>
        <v>7671511.5</v>
      </c>
      <c r="C174" s="97" t="s">
        <v>72</v>
      </c>
      <c r="D174" s="98"/>
      <c r="E174" s="63">
        <f>E161+E173</f>
        <v>1578738</v>
      </c>
    </row>
    <row r="175" spans="1:5" ht="24" thickTop="1">
      <c r="A175" s="1"/>
      <c r="B175" s="42"/>
      <c r="C175" s="7"/>
      <c r="D175" s="7"/>
      <c r="E175" s="42"/>
    </row>
    <row r="176" spans="1:5" ht="23.25">
      <c r="A176" s="1"/>
      <c r="B176" s="42"/>
      <c r="C176" s="7"/>
      <c r="D176" s="7"/>
      <c r="E176" s="42"/>
    </row>
    <row r="177" spans="1:5" ht="23.25">
      <c r="A177" s="1"/>
      <c r="B177" s="42"/>
      <c r="C177" s="7"/>
      <c r="D177" s="7"/>
      <c r="E177" s="42"/>
    </row>
    <row r="178" spans="1:5" ht="23.25">
      <c r="A178" s="1"/>
      <c r="B178" s="42"/>
      <c r="C178" s="7"/>
      <c r="D178" s="7"/>
      <c r="E178" s="42"/>
    </row>
    <row r="179" spans="1:5" ht="23.25">
      <c r="A179" s="1"/>
      <c r="B179" s="42"/>
      <c r="C179" s="7"/>
      <c r="D179" s="7"/>
      <c r="E179" s="42"/>
    </row>
    <row r="180" spans="1:5" ht="23.25">
      <c r="A180" s="1"/>
      <c r="B180" s="42"/>
      <c r="C180" s="7"/>
      <c r="D180" s="7"/>
      <c r="E180" s="42"/>
    </row>
    <row r="181" spans="1:5" ht="23.25">
      <c r="A181" s="1"/>
      <c r="B181" s="42"/>
      <c r="C181" s="7"/>
      <c r="D181" s="7"/>
      <c r="E181" s="42"/>
    </row>
    <row r="182" spans="1:5" ht="23.25">
      <c r="A182" s="1"/>
      <c r="B182" s="42"/>
      <c r="C182" s="7"/>
      <c r="D182" s="7"/>
      <c r="E182" s="42"/>
    </row>
    <row r="183" spans="1:5" ht="23.25">
      <c r="A183" s="1"/>
      <c r="B183" s="1"/>
      <c r="C183" s="3" t="s">
        <v>73</v>
      </c>
      <c r="D183" s="3"/>
      <c r="E183" s="1"/>
    </row>
    <row r="184" spans="1:5" ht="23.25">
      <c r="A184" s="91" t="s">
        <v>63</v>
      </c>
      <c r="B184" s="92"/>
      <c r="C184" s="93" t="s">
        <v>0</v>
      </c>
      <c r="D184" s="93" t="s">
        <v>1</v>
      </c>
      <c r="E184" s="51" t="s">
        <v>59</v>
      </c>
    </row>
    <row r="185" spans="1:5" ht="23.25">
      <c r="A185" s="40" t="s">
        <v>58</v>
      </c>
      <c r="B185" s="40" t="s">
        <v>64</v>
      </c>
      <c r="C185" s="94"/>
      <c r="D185" s="94"/>
      <c r="E185" s="40" t="s">
        <v>64</v>
      </c>
    </row>
    <row r="186" spans="1:5" ht="23.25">
      <c r="A186" s="52" t="s">
        <v>65</v>
      </c>
      <c r="B186" s="52" t="s">
        <v>65</v>
      </c>
      <c r="C186" s="95"/>
      <c r="D186" s="95"/>
      <c r="E186" s="52" t="s">
        <v>65</v>
      </c>
    </row>
    <row r="187" spans="1:5" ht="23.25">
      <c r="A187" s="5"/>
      <c r="B187" s="5"/>
      <c r="C187" s="43" t="s">
        <v>74</v>
      </c>
      <c r="D187" s="53"/>
      <c r="E187" s="5"/>
    </row>
    <row r="188" spans="1:5" ht="23.25">
      <c r="A188" s="64">
        <v>3268190</v>
      </c>
      <c r="B188" s="45">
        <f>B111+E188</f>
        <v>330620</v>
      </c>
      <c r="C188" s="2" t="s">
        <v>7</v>
      </c>
      <c r="D188" s="65">
        <v>0</v>
      </c>
      <c r="E188" s="45">
        <v>17040</v>
      </c>
    </row>
    <row r="189" spans="1:5" ht="23.25">
      <c r="A189" s="64">
        <v>6852780</v>
      </c>
      <c r="B189" s="45">
        <f aca="true" t="shared" si="6" ref="B189:B199">B112+E189</f>
        <v>1438399</v>
      </c>
      <c r="C189" s="2" t="s">
        <v>8</v>
      </c>
      <c r="D189" s="65">
        <v>100</v>
      </c>
      <c r="E189" s="45">
        <v>474255</v>
      </c>
    </row>
    <row r="190" spans="1:5" ht="23.25">
      <c r="A190" s="64">
        <v>613680</v>
      </c>
      <c r="B190" s="45">
        <f t="shared" si="6"/>
        <v>145335</v>
      </c>
      <c r="C190" s="2" t="s">
        <v>13</v>
      </c>
      <c r="D190" s="65">
        <v>120</v>
      </c>
      <c r="E190" s="45">
        <v>48445</v>
      </c>
    </row>
    <row r="191" spans="1:5" ht="23.25">
      <c r="A191" s="64">
        <v>2826000</v>
      </c>
      <c r="B191" s="45">
        <f t="shared" si="6"/>
        <v>598560</v>
      </c>
      <c r="C191" s="2" t="s">
        <v>14</v>
      </c>
      <c r="D191" s="65">
        <v>130</v>
      </c>
      <c r="E191" s="45">
        <v>199520</v>
      </c>
    </row>
    <row r="192" spans="1:5" ht="23.25">
      <c r="A192" s="64">
        <v>994130</v>
      </c>
      <c r="B192" s="45">
        <f t="shared" si="6"/>
        <v>102182.5</v>
      </c>
      <c r="C192" s="2" t="s">
        <v>10</v>
      </c>
      <c r="D192" s="65">
        <v>200</v>
      </c>
      <c r="E192" s="45">
        <v>28133.5</v>
      </c>
    </row>
    <row r="193" spans="1:5" ht="23.25">
      <c r="A193" s="64">
        <v>4022240</v>
      </c>
      <c r="B193" s="45">
        <f t="shared" si="6"/>
        <v>728237.52</v>
      </c>
      <c r="C193" s="2" t="s">
        <v>6</v>
      </c>
      <c r="D193" s="65">
        <v>250</v>
      </c>
      <c r="E193" s="45">
        <v>453712</v>
      </c>
    </row>
    <row r="194" spans="1:5" ht="23.25">
      <c r="A194" s="64">
        <v>1760280</v>
      </c>
      <c r="B194" s="45">
        <f t="shared" si="6"/>
        <v>291217.75</v>
      </c>
      <c r="C194" s="2" t="s">
        <v>15</v>
      </c>
      <c r="D194" s="65">
        <v>270</v>
      </c>
      <c r="E194" s="45">
        <v>171499.27</v>
      </c>
    </row>
    <row r="195" spans="1:5" ht="23.25">
      <c r="A195" s="66">
        <v>365000</v>
      </c>
      <c r="B195" s="45">
        <f t="shared" si="6"/>
        <v>53738.17</v>
      </c>
      <c r="C195" s="2" t="s">
        <v>16</v>
      </c>
      <c r="D195" s="65">
        <v>300</v>
      </c>
      <c r="E195" s="45">
        <v>1101</v>
      </c>
    </row>
    <row r="196" spans="1:5" ht="23.25">
      <c r="A196" s="64">
        <v>940600</v>
      </c>
      <c r="B196" s="45">
        <f t="shared" si="6"/>
        <v>403900</v>
      </c>
      <c r="C196" s="2" t="s">
        <v>17</v>
      </c>
      <c r="D196" s="65">
        <v>400</v>
      </c>
      <c r="E196" s="45">
        <v>10000</v>
      </c>
    </row>
    <row r="197" spans="1:5" ht="23.25">
      <c r="A197" s="67">
        <v>3837100</v>
      </c>
      <c r="B197" s="45">
        <f t="shared" si="6"/>
        <v>110100</v>
      </c>
      <c r="C197" s="34" t="s">
        <v>18</v>
      </c>
      <c r="D197" s="65">
        <v>450</v>
      </c>
      <c r="E197" s="45">
        <v>110100</v>
      </c>
    </row>
    <row r="198" spans="1:5" ht="23.25">
      <c r="A198" s="68">
        <v>0</v>
      </c>
      <c r="B198" s="45">
        <f t="shared" si="6"/>
        <v>0</v>
      </c>
      <c r="C198" s="2" t="s">
        <v>19</v>
      </c>
      <c r="D198" s="65">
        <v>500</v>
      </c>
      <c r="E198" s="45">
        <v>0</v>
      </c>
    </row>
    <row r="199" spans="1:5" ht="23.25">
      <c r="A199" s="68">
        <v>20000</v>
      </c>
      <c r="B199" s="45">
        <f t="shared" si="6"/>
        <v>0</v>
      </c>
      <c r="C199" s="2" t="s">
        <v>20</v>
      </c>
      <c r="D199" s="65"/>
      <c r="E199" s="69">
        <v>0</v>
      </c>
    </row>
    <row r="200" spans="1:5" ht="24" thickBot="1">
      <c r="A200" s="68"/>
      <c r="B200" s="38">
        <f>SUM(B188:B199)</f>
        <v>4202289.9399999995</v>
      </c>
      <c r="C200" s="2"/>
      <c r="D200" s="65"/>
      <c r="E200" s="38">
        <f>SUM(E188:E199)</f>
        <v>1513805.77</v>
      </c>
    </row>
    <row r="201" spans="1:5" ht="24" thickTop="1">
      <c r="A201" s="64"/>
      <c r="B201" s="44">
        <f aca="true" t="shared" si="7" ref="B201:B211">B124+E201</f>
        <v>111649.05</v>
      </c>
      <c r="C201" s="2" t="s">
        <v>35</v>
      </c>
      <c r="D201" s="65"/>
      <c r="E201" s="44">
        <v>38714.8</v>
      </c>
    </row>
    <row r="202" spans="1:5" ht="23.25">
      <c r="A202" s="64"/>
      <c r="B202" s="44">
        <f t="shared" si="7"/>
        <v>967405</v>
      </c>
      <c r="C202" s="2" t="s">
        <v>5</v>
      </c>
      <c r="D202" s="65"/>
      <c r="E202" s="45">
        <v>887240</v>
      </c>
    </row>
    <row r="203" spans="1:5" ht="23.25">
      <c r="A203" s="6"/>
      <c r="B203" s="44">
        <f t="shared" si="7"/>
        <v>942340</v>
      </c>
      <c r="C203" s="2" t="s">
        <v>4</v>
      </c>
      <c r="D203" s="65"/>
      <c r="E203" s="45">
        <v>28080</v>
      </c>
    </row>
    <row r="204" spans="1:5" ht="23.25">
      <c r="A204" s="6"/>
      <c r="B204" s="44">
        <f t="shared" si="7"/>
        <v>2576</v>
      </c>
      <c r="C204" s="2" t="s">
        <v>9</v>
      </c>
      <c r="D204" s="55"/>
      <c r="E204" s="45"/>
    </row>
    <row r="205" spans="1:5" ht="23.25">
      <c r="A205" s="6"/>
      <c r="B205" s="44">
        <f t="shared" si="7"/>
        <v>390905.96</v>
      </c>
      <c r="C205" s="2" t="s">
        <v>86</v>
      </c>
      <c r="D205" s="55"/>
      <c r="E205" s="45"/>
    </row>
    <row r="206" spans="1:5" ht="23.25">
      <c r="A206" s="6"/>
      <c r="B206" s="44">
        <f t="shared" si="7"/>
        <v>398000</v>
      </c>
      <c r="C206" s="2" t="s">
        <v>11</v>
      </c>
      <c r="D206" s="55"/>
      <c r="E206" s="45">
        <v>398000</v>
      </c>
    </row>
    <row r="207" spans="1:5" ht="23.25">
      <c r="A207" s="6"/>
      <c r="B207" s="44" t="e">
        <f t="shared" si="7"/>
        <v>#REF!</v>
      </c>
      <c r="C207" s="2"/>
      <c r="D207" s="55"/>
      <c r="E207" s="45"/>
    </row>
    <row r="208" spans="1:5" ht="23.25">
      <c r="A208" s="6"/>
      <c r="B208" s="44" t="e">
        <f t="shared" si="7"/>
        <v>#REF!</v>
      </c>
      <c r="C208" s="2"/>
      <c r="D208" s="55"/>
      <c r="E208" s="45"/>
    </row>
    <row r="209" spans="1:5" ht="23.25">
      <c r="A209" s="6"/>
      <c r="B209" s="36" t="e">
        <f t="shared" si="7"/>
        <v>#REF!</v>
      </c>
      <c r="C209" s="2"/>
      <c r="D209" s="55"/>
      <c r="E209" s="58"/>
    </row>
    <row r="210" spans="1:5" ht="24" thickBot="1">
      <c r="A210" s="6"/>
      <c r="B210" s="38">
        <f t="shared" si="7"/>
        <v>2812876.01</v>
      </c>
      <c r="C210" s="2"/>
      <c r="D210" s="61"/>
      <c r="E210" s="38">
        <f>SUM(E201:E209)</f>
        <v>1352034.8</v>
      </c>
    </row>
    <row r="211" spans="1:5" ht="24.75" thickBot="1" thickTop="1">
      <c r="A211" s="62">
        <f>SUM(A188:A210)</f>
        <v>25500000</v>
      </c>
      <c r="B211" s="63">
        <f t="shared" si="7"/>
        <v>7015165.95</v>
      </c>
      <c r="C211" s="47" t="s">
        <v>75</v>
      </c>
      <c r="D211" s="47"/>
      <c r="E211" s="63">
        <f>E200+E210</f>
        <v>2865840.5700000003</v>
      </c>
    </row>
    <row r="212" spans="1:5" ht="24" thickTop="1">
      <c r="A212" s="1"/>
      <c r="B212" s="70">
        <f>B174-B211</f>
        <v>656345.5499999998</v>
      </c>
      <c r="C212" s="47" t="s">
        <v>76</v>
      </c>
      <c r="D212" s="3"/>
      <c r="E212" s="71"/>
    </row>
    <row r="213" spans="1:5" ht="23.25">
      <c r="A213" s="1"/>
      <c r="B213" s="59"/>
      <c r="C213" s="47" t="s">
        <v>77</v>
      </c>
      <c r="D213" s="3"/>
      <c r="E213" s="71"/>
    </row>
    <row r="214" spans="1:5" ht="23.25">
      <c r="A214" s="1"/>
      <c r="B214" s="72"/>
      <c r="C214" s="73" t="s">
        <v>78</v>
      </c>
      <c r="D214" s="3"/>
      <c r="E214" s="72">
        <f>E174-E211</f>
        <v>-1287102.5700000003</v>
      </c>
    </row>
    <row r="215" spans="1:5" ht="24" thickBot="1">
      <c r="A215" s="1"/>
      <c r="B215" s="38">
        <f>B153+B174-B211</f>
        <v>26349557.970000003</v>
      </c>
      <c r="C215" s="47" t="s">
        <v>79</v>
      </c>
      <c r="D215" s="3"/>
      <c r="E215" s="38">
        <f>E153+E174-E211</f>
        <v>26349557.97</v>
      </c>
    </row>
    <row r="216" ht="20.25" thickTop="1"/>
    <row r="217" ht="23.25">
      <c r="C217" s="2" t="s">
        <v>80</v>
      </c>
    </row>
    <row r="218" ht="23.25">
      <c r="C218" s="2"/>
    </row>
    <row r="219" ht="23.25">
      <c r="C219" s="2" t="s">
        <v>81</v>
      </c>
    </row>
    <row r="220" ht="23.25">
      <c r="C220" s="2"/>
    </row>
    <row r="221" ht="23.25">
      <c r="C221" s="2" t="s">
        <v>82</v>
      </c>
    </row>
    <row r="222" spans="1:5" ht="23.25">
      <c r="A222" s="49" t="s">
        <v>22</v>
      </c>
      <c r="B222" s="1"/>
      <c r="C222" s="2"/>
      <c r="D222" s="50" t="s">
        <v>89</v>
      </c>
      <c r="E222" s="1"/>
    </row>
    <row r="223" spans="1:5" ht="23.25">
      <c r="A223" s="1"/>
      <c r="B223" s="1"/>
      <c r="C223" s="2"/>
      <c r="D223" s="3"/>
      <c r="E223" s="1"/>
    </row>
    <row r="224" spans="1:5" ht="23.25">
      <c r="A224" s="96" t="s">
        <v>61</v>
      </c>
      <c r="B224" s="96"/>
      <c r="C224" s="96"/>
      <c r="D224" s="96"/>
      <c r="E224" s="96"/>
    </row>
    <row r="225" spans="1:5" ht="23.25">
      <c r="A225" s="1"/>
      <c r="B225" s="1"/>
      <c r="C225" s="2"/>
      <c r="D225" s="50" t="s">
        <v>62</v>
      </c>
      <c r="E225" s="1"/>
    </row>
    <row r="226" spans="1:5" ht="23.25">
      <c r="A226" s="1"/>
      <c r="B226" s="1"/>
      <c r="C226" s="2"/>
      <c r="D226" s="3"/>
      <c r="E226" s="1"/>
    </row>
    <row r="227" spans="1:5" ht="23.25">
      <c r="A227" s="91" t="s">
        <v>63</v>
      </c>
      <c r="B227" s="92"/>
      <c r="C227" s="93" t="s">
        <v>0</v>
      </c>
      <c r="D227" s="93" t="s">
        <v>1</v>
      </c>
      <c r="E227" s="51" t="s">
        <v>59</v>
      </c>
    </row>
    <row r="228" spans="1:5" ht="23.25">
      <c r="A228" s="40" t="s">
        <v>58</v>
      </c>
      <c r="B228" s="40" t="s">
        <v>64</v>
      </c>
      <c r="C228" s="94"/>
      <c r="D228" s="94"/>
      <c r="E228" s="40" t="s">
        <v>64</v>
      </c>
    </row>
    <row r="229" spans="1:5" ht="23.25">
      <c r="A229" s="52" t="s">
        <v>65</v>
      </c>
      <c r="B229" s="52" t="s">
        <v>65</v>
      </c>
      <c r="C229" s="95"/>
      <c r="D229" s="95"/>
      <c r="E229" s="52" t="s">
        <v>65</v>
      </c>
    </row>
    <row r="230" spans="1:5" ht="23.25">
      <c r="A230" s="5"/>
      <c r="B230" s="5">
        <v>25693212.42</v>
      </c>
      <c r="C230" s="4" t="s">
        <v>66</v>
      </c>
      <c r="D230" s="53"/>
      <c r="E230" s="5">
        <v>26349557.97</v>
      </c>
    </row>
    <row r="231" spans="1:5" ht="23.25">
      <c r="A231" s="54"/>
      <c r="B231" s="6"/>
      <c r="C231" s="4" t="s">
        <v>67</v>
      </c>
      <c r="D231" s="55"/>
      <c r="E231" s="56"/>
    </row>
    <row r="232" spans="1:5" ht="23.25">
      <c r="A232" s="54">
        <v>144000</v>
      </c>
      <c r="B232" s="45">
        <f aca="true" t="shared" si="8" ref="B232:B237">B155+E232</f>
        <v>27023.15</v>
      </c>
      <c r="C232" s="2" t="s">
        <v>68</v>
      </c>
      <c r="D232" s="35">
        <v>100</v>
      </c>
      <c r="E232" s="45">
        <v>27023.15</v>
      </c>
    </row>
    <row r="233" spans="1:5" ht="23.25">
      <c r="A233" s="54">
        <v>108700</v>
      </c>
      <c r="B233" s="45">
        <f t="shared" si="8"/>
        <v>44552.5</v>
      </c>
      <c r="C233" s="2" t="s">
        <v>69</v>
      </c>
      <c r="D233" s="35">
        <v>120</v>
      </c>
      <c r="E233" s="45">
        <v>17695</v>
      </c>
    </row>
    <row r="234" spans="1:5" ht="23.25">
      <c r="A234" s="54">
        <v>276000</v>
      </c>
      <c r="B234" s="45">
        <f t="shared" si="8"/>
        <v>52302.47</v>
      </c>
      <c r="C234" s="2" t="s">
        <v>70</v>
      </c>
      <c r="D234" s="35">
        <v>200</v>
      </c>
      <c r="E234" s="45">
        <v>36627.47</v>
      </c>
    </row>
    <row r="235" spans="1:5" ht="23.25">
      <c r="A235" s="54">
        <v>30100</v>
      </c>
      <c r="B235" s="45">
        <f t="shared" si="8"/>
        <v>5806</v>
      </c>
      <c r="C235" s="2" t="s">
        <v>21</v>
      </c>
      <c r="D235" s="35">
        <v>300</v>
      </c>
      <c r="E235" s="45">
        <v>804</v>
      </c>
    </row>
    <row r="236" spans="1:5" ht="23.25">
      <c r="A236" s="57">
        <v>12441200</v>
      </c>
      <c r="B236" s="45">
        <f t="shared" si="8"/>
        <v>4263610.07</v>
      </c>
      <c r="C236" s="2" t="s">
        <v>71</v>
      </c>
      <c r="D236" s="35">
        <v>1000</v>
      </c>
      <c r="E236" s="45">
        <v>1424628.12</v>
      </c>
    </row>
    <row r="237" spans="1:5" ht="23.25">
      <c r="A237" s="54">
        <v>12500000</v>
      </c>
      <c r="B237" s="45">
        <f t="shared" si="8"/>
        <v>2400986</v>
      </c>
      <c r="C237" s="34" t="s">
        <v>12</v>
      </c>
      <c r="D237" s="35">
        <v>2000</v>
      </c>
      <c r="E237" s="58"/>
    </row>
    <row r="238" spans="1:5" ht="24" thickBot="1">
      <c r="A238" s="54"/>
      <c r="B238" s="38">
        <f>SUM(B232:B237)</f>
        <v>6794280.19</v>
      </c>
      <c r="C238" s="34"/>
      <c r="D238" s="37"/>
      <c r="E238" s="38">
        <f>SUM(E232:E237)</f>
        <v>1506777.7400000002</v>
      </c>
    </row>
    <row r="239" spans="1:5" ht="24" thickTop="1">
      <c r="A239" s="54"/>
      <c r="B239" s="44">
        <f aca="true" t="shared" si="9" ref="B239:B251">B162+E239</f>
        <v>221896.76</v>
      </c>
      <c r="C239" s="2" t="s">
        <v>35</v>
      </c>
      <c r="D239" s="37"/>
      <c r="E239" s="44">
        <v>78787.71</v>
      </c>
    </row>
    <row r="240" spans="1:5" ht="23.25">
      <c r="A240" s="59"/>
      <c r="B240" s="44">
        <f t="shared" si="9"/>
        <v>18005</v>
      </c>
      <c r="C240" s="2" t="s">
        <v>5</v>
      </c>
      <c r="D240" s="60"/>
      <c r="E240" s="45">
        <v>13345</v>
      </c>
    </row>
    <row r="241" spans="1:5" ht="23.25">
      <c r="A241" s="59"/>
      <c r="B241" s="44">
        <f t="shared" si="9"/>
        <v>1894000</v>
      </c>
      <c r="C241" s="2" t="s">
        <v>84</v>
      </c>
      <c r="D241" s="60"/>
      <c r="E241" s="45"/>
    </row>
    <row r="242" spans="1:5" ht="23.25">
      <c r="A242" s="6"/>
      <c r="B242" s="44">
        <f t="shared" si="9"/>
        <v>255000</v>
      </c>
      <c r="C242" s="2" t="s">
        <v>85</v>
      </c>
      <c r="D242" s="55"/>
      <c r="E242" s="45"/>
    </row>
    <row r="243" spans="1:5" ht="23.25">
      <c r="A243" s="6"/>
      <c r="B243" s="44">
        <f t="shared" si="9"/>
        <v>3000</v>
      </c>
      <c r="C243" s="2" t="s">
        <v>6</v>
      </c>
      <c r="D243" s="55"/>
      <c r="E243" s="45"/>
    </row>
    <row r="244" spans="1:5" ht="23.25">
      <c r="A244" s="6"/>
      <c r="B244" s="44">
        <f t="shared" si="9"/>
        <v>112283</v>
      </c>
      <c r="C244" s="2" t="s">
        <v>88</v>
      </c>
      <c r="D244" s="55"/>
      <c r="E244" s="45">
        <v>28043</v>
      </c>
    </row>
    <row r="245" spans="1:5" ht="23.25">
      <c r="A245" s="6"/>
      <c r="B245" s="44">
        <f t="shared" si="9"/>
        <v>445</v>
      </c>
      <c r="C245" s="2" t="s">
        <v>10</v>
      </c>
      <c r="D245" s="55"/>
      <c r="E245" s="45">
        <v>445</v>
      </c>
    </row>
    <row r="246" spans="1:5" ht="23.25">
      <c r="A246" s="6"/>
      <c r="B246" s="44">
        <f t="shared" si="9"/>
        <v>0</v>
      </c>
      <c r="C246" s="2"/>
      <c r="D246" s="55"/>
      <c r="E246" s="45"/>
    </row>
    <row r="247" spans="1:5" ht="23.25">
      <c r="A247" s="6"/>
      <c r="B247" s="44">
        <f t="shared" si="9"/>
        <v>0</v>
      </c>
      <c r="C247" s="2"/>
      <c r="D247" s="55"/>
      <c r="E247" s="45"/>
    </row>
    <row r="248" spans="1:5" ht="23.25">
      <c r="A248" s="6"/>
      <c r="B248" s="44">
        <f t="shared" si="9"/>
        <v>0</v>
      </c>
      <c r="C248" s="2"/>
      <c r="D248" s="55"/>
      <c r="E248" s="45"/>
    </row>
    <row r="249" spans="1:5" ht="23.25">
      <c r="A249" s="6"/>
      <c r="B249" s="36">
        <f t="shared" si="9"/>
        <v>0</v>
      </c>
      <c r="C249" s="2"/>
      <c r="D249" s="55"/>
      <c r="E249" s="58"/>
    </row>
    <row r="250" spans="1:5" ht="24" thickBot="1">
      <c r="A250" s="6"/>
      <c r="B250" s="74">
        <f t="shared" si="9"/>
        <v>2504629.76</v>
      </c>
      <c r="C250" s="39"/>
      <c r="D250" s="61"/>
      <c r="E250" s="38">
        <f>SUM(E239:E249)</f>
        <v>120620.71</v>
      </c>
    </row>
    <row r="251" spans="1:5" ht="24.75" thickBot="1" thickTop="1">
      <c r="A251" s="62">
        <f>SUM(A232:A250)</f>
        <v>25500000</v>
      </c>
      <c r="B251" s="38">
        <f t="shared" si="9"/>
        <v>9298909.95</v>
      </c>
      <c r="C251" s="97" t="s">
        <v>72</v>
      </c>
      <c r="D251" s="98"/>
      <c r="E251" s="63">
        <f>E238+E250</f>
        <v>1627398.4500000002</v>
      </c>
    </row>
    <row r="252" spans="1:5" ht="24" thickTop="1">
      <c r="A252" s="1"/>
      <c r="B252" s="42"/>
      <c r="C252" s="7"/>
      <c r="D252" s="7"/>
      <c r="E252" s="42"/>
    </row>
    <row r="253" spans="1:5" ht="23.25">
      <c r="A253" s="1"/>
      <c r="B253" s="42"/>
      <c r="C253" s="7"/>
      <c r="D253" s="7"/>
      <c r="E253" s="42"/>
    </row>
    <row r="254" spans="1:5" ht="23.25">
      <c r="A254" s="1"/>
      <c r="B254" s="42"/>
      <c r="C254" s="7"/>
      <c r="D254" s="7"/>
      <c r="E254" s="42"/>
    </row>
    <row r="255" spans="1:5" ht="23.25">
      <c r="A255" s="1"/>
      <c r="B255" s="42"/>
      <c r="C255" s="7"/>
      <c r="D255" s="7"/>
      <c r="E255" s="42"/>
    </row>
    <row r="256" spans="1:5" ht="23.25">
      <c r="A256" s="1"/>
      <c r="B256" s="42"/>
      <c r="C256" s="7"/>
      <c r="D256" s="7"/>
      <c r="E256" s="42"/>
    </row>
    <row r="257" spans="1:5" ht="23.25">
      <c r="A257" s="1"/>
      <c r="B257" s="42"/>
      <c r="C257" s="7"/>
      <c r="D257" s="7"/>
      <c r="E257" s="42"/>
    </row>
    <row r="258" spans="1:5" ht="23.25">
      <c r="A258" s="1"/>
      <c r="B258" s="42"/>
      <c r="C258" s="7"/>
      <c r="D258" s="7"/>
      <c r="E258" s="42"/>
    </row>
    <row r="259" spans="1:5" ht="23.25">
      <c r="A259" s="1"/>
      <c r="B259" s="42"/>
      <c r="C259" s="7"/>
      <c r="D259" s="7"/>
      <c r="E259" s="42"/>
    </row>
    <row r="260" spans="1:5" ht="23.25">
      <c r="A260" s="1"/>
      <c r="B260" s="1"/>
      <c r="C260" s="3" t="s">
        <v>73</v>
      </c>
      <c r="D260" s="3"/>
      <c r="E260" s="1"/>
    </row>
    <row r="261" spans="1:5" ht="23.25">
      <c r="A261" s="91" t="s">
        <v>63</v>
      </c>
      <c r="B261" s="92"/>
      <c r="C261" s="93" t="s">
        <v>0</v>
      </c>
      <c r="D261" s="93" t="s">
        <v>1</v>
      </c>
      <c r="E261" s="51" t="s">
        <v>59</v>
      </c>
    </row>
    <row r="262" spans="1:5" ht="23.25">
      <c r="A262" s="40" t="s">
        <v>58</v>
      </c>
      <c r="B262" s="40" t="s">
        <v>64</v>
      </c>
      <c r="C262" s="94"/>
      <c r="D262" s="94"/>
      <c r="E262" s="40" t="s">
        <v>64</v>
      </c>
    </row>
    <row r="263" spans="1:5" ht="23.25">
      <c r="A263" s="52" t="s">
        <v>65</v>
      </c>
      <c r="B263" s="52" t="s">
        <v>65</v>
      </c>
      <c r="C263" s="95"/>
      <c r="D263" s="95"/>
      <c r="E263" s="52" t="s">
        <v>65</v>
      </c>
    </row>
    <row r="264" spans="1:5" ht="23.25">
      <c r="A264" s="5"/>
      <c r="B264" s="5"/>
      <c r="C264" s="43" t="s">
        <v>74</v>
      </c>
      <c r="D264" s="53"/>
      <c r="E264" s="5"/>
    </row>
    <row r="265" spans="1:5" ht="23.25">
      <c r="A265" s="64">
        <v>3268190</v>
      </c>
      <c r="B265" s="45">
        <f>B188+E265</f>
        <v>847648</v>
      </c>
      <c r="C265" s="2" t="s">
        <v>7</v>
      </c>
      <c r="D265" s="65">
        <v>0</v>
      </c>
      <c r="E265" s="45">
        <v>517028</v>
      </c>
    </row>
    <row r="266" spans="1:5" ht="23.25">
      <c r="A266" s="64">
        <v>6852780</v>
      </c>
      <c r="B266" s="45">
        <f aca="true" t="shared" si="10" ref="B266:B276">B189+E266</f>
        <v>1912654</v>
      </c>
      <c r="C266" s="2" t="s">
        <v>8</v>
      </c>
      <c r="D266" s="65">
        <v>100</v>
      </c>
      <c r="E266" s="45">
        <v>474255</v>
      </c>
    </row>
    <row r="267" spans="1:5" ht="23.25">
      <c r="A267" s="64">
        <v>613680</v>
      </c>
      <c r="B267" s="45">
        <f t="shared" si="10"/>
        <v>193780</v>
      </c>
      <c r="C267" s="2" t="s">
        <v>13</v>
      </c>
      <c r="D267" s="65">
        <v>120</v>
      </c>
      <c r="E267" s="45">
        <v>48445</v>
      </c>
    </row>
    <row r="268" spans="1:5" ht="23.25">
      <c r="A268" s="64">
        <v>2826000</v>
      </c>
      <c r="B268" s="45">
        <f t="shared" si="10"/>
        <v>798080</v>
      </c>
      <c r="C268" s="2" t="s">
        <v>14</v>
      </c>
      <c r="D268" s="65">
        <v>130</v>
      </c>
      <c r="E268" s="45">
        <v>199520</v>
      </c>
    </row>
    <row r="269" spans="1:5" ht="23.25">
      <c r="A269" s="64">
        <v>994130</v>
      </c>
      <c r="B269" s="45">
        <f t="shared" si="10"/>
        <v>126377.5</v>
      </c>
      <c r="C269" s="2" t="s">
        <v>10</v>
      </c>
      <c r="D269" s="65">
        <v>200</v>
      </c>
      <c r="E269" s="45">
        <v>24195</v>
      </c>
    </row>
    <row r="270" spans="1:5" ht="23.25">
      <c r="A270" s="64">
        <v>4022240</v>
      </c>
      <c r="B270" s="45">
        <f t="shared" si="10"/>
        <v>1150322.47</v>
      </c>
      <c r="C270" s="2" t="s">
        <v>6</v>
      </c>
      <c r="D270" s="65">
        <v>250</v>
      </c>
      <c r="E270" s="45">
        <v>422084.95</v>
      </c>
    </row>
    <row r="271" spans="1:5" ht="23.25">
      <c r="A271" s="64">
        <v>1760280</v>
      </c>
      <c r="B271" s="45">
        <f t="shared" si="10"/>
        <v>396947.83999999997</v>
      </c>
      <c r="C271" s="2" t="s">
        <v>15</v>
      </c>
      <c r="D271" s="65">
        <v>270</v>
      </c>
      <c r="E271" s="45">
        <v>105730.09</v>
      </c>
    </row>
    <row r="272" spans="1:5" ht="23.25">
      <c r="A272" s="66">
        <v>365000</v>
      </c>
      <c r="B272" s="45">
        <f t="shared" si="10"/>
        <v>105787.5</v>
      </c>
      <c r="C272" s="2" t="s">
        <v>16</v>
      </c>
      <c r="D272" s="65">
        <v>300</v>
      </c>
      <c r="E272" s="45">
        <v>52049.33</v>
      </c>
    </row>
    <row r="273" spans="1:5" ht="23.25">
      <c r="A273" s="64">
        <v>940600</v>
      </c>
      <c r="B273" s="45">
        <f t="shared" si="10"/>
        <v>463900</v>
      </c>
      <c r="C273" s="2" t="s">
        <v>17</v>
      </c>
      <c r="D273" s="65">
        <v>400</v>
      </c>
      <c r="E273" s="45">
        <v>60000</v>
      </c>
    </row>
    <row r="274" spans="1:5" ht="23.25">
      <c r="A274" s="67">
        <v>3837100</v>
      </c>
      <c r="B274" s="45">
        <f t="shared" si="10"/>
        <v>110100</v>
      </c>
      <c r="C274" s="34" t="s">
        <v>18</v>
      </c>
      <c r="D274" s="65">
        <v>450</v>
      </c>
      <c r="E274" s="45">
        <v>0</v>
      </c>
    </row>
    <row r="275" spans="1:5" ht="23.25">
      <c r="A275" s="68">
        <v>0</v>
      </c>
      <c r="B275" s="45">
        <f t="shared" si="10"/>
        <v>0</v>
      </c>
      <c r="C275" s="2" t="s">
        <v>19</v>
      </c>
      <c r="D275" s="65">
        <v>500</v>
      </c>
      <c r="E275" s="45">
        <v>0</v>
      </c>
    </row>
    <row r="276" spans="1:5" ht="23.25">
      <c r="A276" s="68">
        <v>20000</v>
      </c>
      <c r="B276" s="45">
        <f t="shared" si="10"/>
        <v>0</v>
      </c>
      <c r="C276" s="2" t="s">
        <v>20</v>
      </c>
      <c r="D276" s="65"/>
      <c r="E276" s="69">
        <v>0</v>
      </c>
    </row>
    <row r="277" spans="1:5" ht="24" thickBot="1">
      <c r="A277" s="68"/>
      <c r="B277" s="38">
        <f>SUM(B265:B276)</f>
        <v>6105597.31</v>
      </c>
      <c r="C277" s="2"/>
      <c r="D277" s="65"/>
      <c r="E277" s="38">
        <f>SUM(E265:E276)</f>
        <v>1903307.37</v>
      </c>
    </row>
    <row r="278" spans="1:5" ht="24" thickTop="1">
      <c r="A278" s="64"/>
      <c r="B278" s="44">
        <f aca="true" t="shared" si="11" ref="B278:B288">B201+E278</f>
        <v>190276.91</v>
      </c>
      <c r="C278" s="2" t="s">
        <v>35</v>
      </c>
      <c r="D278" s="65"/>
      <c r="E278" s="44">
        <v>78627.86</v>
      </c>
    </row>
    <row r="279" spans="1:5" ht="23.25">
      <c r="A279" s="64"/>
      <c r="B279" s="44">
        <f t="shared" si="11"/>
        <v>1147205</v>
      </c>
      <c r="C279" s="2" t="s">
        <v>5</v>
      </c>
      <c r="D279" s="65"/>
      <c r="E279" s="45">
        <v>179800</v>
      </c>
    </row>
    <row r="280" spans="1:5" ht="23.25">
      <c r="A280" s="6"/>
      <c r="B280" s="44">
        <f t="shared" si="11"/>
        <v>970116</v>
      </c>
      <c r="C280" s="2" t="s">
        <v>4</v>
      </c>
      <c r="D280" s="65"/>
      <c r="E280" s="45">
        <v>27776</v>
      </c>
    </row>
    <row r="281" spans="1:5" ht="23.25">
      <c r="A281" s="6"/>
      <c r="B281" s="44">
        <f t="shared" si="11"/>
        <v>2576</v>
      </c>
      <c r="C281" s="2" t="s">
        <v>9</v>
      </c>
      <c r="D281" s="55"/>
      <c r="E281" s="45"/>
    </row>
    <row r="282" spans="1:5" ht="23.25">
      <c r="A282" s="6"/>
      <c r="B282" s="44">
        <f t="shared" si="11"/>
        <v>390905.96</v>
      </c>
      <c r="C282" s="2" t="s">
        <v>86</v>
      </c>
      <c r="D282" s="55"/>
      <c r="E282" s="45"/>
    </row>
    <row r="283" spans="1:5" ht="23.25">
      <c r="A283" s="6"/>
      <c r="B283" s="44">
        <f t="shared" si="11"/>
        <v>4770760</v>
      </c>
      <c r="C283" s="2" t="s">
        <v>11</v>
      </c>
      <c r="D283" s="55"/>
      <c r="E283" s="45">
        <v>4372760</v>
      </c>
    </row>
    <row r="284" spans="1:5" ht="23.25">
      <c r="A284" s="6"/>
      <c r="B284" s="44" t="e">
        <f t="shared" si="11"/>
        <v>#REF!</v>
      </c>
      <c r="C284" s="2"/>
      <c r="D284" s="55"/>
      <c r="E284" s="45"/>
    </row>
    <row r="285" spans="1:5" ht="23.25">
      <c r="A285" s="6"/>
      <c r="B285" s="44" t="e">
        <f t="shared" si="11"/>
        <v>#REF!</v>
      </c>
      <c r="C285" s="2"/>
      <c r="D285" s="55"/>
      <c r="E285" s="45"/>
    </row>
    <row r="286" spans="1:5" ht="23.25">
      <c r="A286" s="6"/>
      <c r="B286" s="36" t="e">
        <f t="shared" si="11"/>
        <v>#REF!</v>
      </c>
      <c r="C286" s="2"/>
      <c r="D286" s="55"/>
      <c r="E286" s="58"/>
    </row>
    <row r="287" spans="1:5" ht="24" thickBot="1">
      <c r="A287" s="6"/>
      <c r="B287" s="38">
        <f t="shared" si="11"/>
        <v>7471839.87</v>
      </c>
      <c r="C287" s="2"/>
      <c r="D287" s="61"/>
      <c r="E287" s="38">
        <f>SUM(E278:E286)</f>
        <v>4658963.86</v>
      </c>
    </row>
    <row r="288" spans="1:5" ht="24.75" thickBot="1" thickTop="1">
      <c r="A288" s="62">
        <f>SUM(A265:A287)</f>
        <v>25500000</v>
      </c>
      <c r="B288" s="63">
        <f t="shared" si="11"/>
        <v>13577437.18</v>
      </c>
      <c r="C288" s="47" t="s">
        <v>75</v>
      </c>
      <c r="D288" s="47"/>
      <c r="E288" s="63">
        <f>E277+E287</f>
        <v>6562271.23</v>
      </c>
    </row>
    <row r="289" spans="1:5" ht="24" thickTop="1">
      <c r="A289" s="1"/>
      <c r="B289" s="70">
        <f>B251-B288</f>
        <v>-4278527.23</v>
      </c>
      <c r="C289" s="47" t="s">
        <v>76</v>
      </c>
      <c r="D289" s="3"/>
      <c r="E289" s="71"/>
    </row>
    <row r="290" spans="1:5" ht="23.25">
      <c r="A290" s="1"/>
      <c r="B290" s="59"/>
      <c r="C290" s="47" t="s">
        <v>77</v>
      </c>
      <c r="D290" s="3"/>
      <c r="E290" s="71"/>
    </row>
    <row r="291" spans="1:5" ht="23.25">
      <c r="A291" s="1"/>
      <c r="B291" s="72"/>
      <c r="C291" s="73" t="s">
        <v>78</v>
      </c>
      <c r="D291" s="3"/>
      <c r="E291" s="72">
        <f>E251-E288</f>
        <v>-4934872.78</v>
      </c>
    </row>
    <row r="292" spans="1:5" ht="24" thickBot="1">
      <c r="A292" s="1"/>
      <c r="B292" s="38">
        <f>B230+B251-B288</f>
        <v>21414685.190000005</v>
      </c>
      <c r="C292" s="47" t="s">
        <v>79</v>
      </c>
      <c r="D292" s="3"/>
      <c r="E292" s="38">
        <f>E230+E251-E288</f>
        <v>21414685.189999998</v>
      </c>
    </row>
    <row r="293" ht="20.25" thickTop="1"/>
    <row r="294" ht="23.25">
      <c r="C294" s="2" t="s">
        <v>80</v>
      </c>
    </row>
    <row r="295" ht="23.25">
      <c r="C295" s="2"/>
    </row>
    <row r="296" ht="23.25">
      <c r="C296" s="2" t="s">
        <v>81</v>
      </c>
    </row>
    <row r="297" ht="23.25">
      <c r="C297" s="2"/>
    </row>
    <row r="298" ht="23.25">
      <c r="C298" s="2" t="s">
        <v>82</v>
      </c>
    </row>
    <row r="299" spans="1:5" ht="23.25">
      <c r="A299" s="49" t="s">
        <v>22</v>
      </c>
      <c r="B299" s="1"/>
      <c r="C299" s="2"/>
      <c r="D299" s="50" t="s">
        <v>90</v>
      </c>
      <c r="E299" s="1"/>
    </row>
    <row r="300" spans="1:5" ht="23.25">
      <c r="A300" s="1"/>
      <c r="B300" s="1"/>
      <c r="C300" s="2"/>
      <c r="D300" s="3"/>
      <c r="E300" s="1"/>
    </row>
    <row r="301" spans="1:5" ht="23.25">
      <c r="A301" s="96" t="s">
        <v>61</v>
      </c>
      <c r="B301" s="96"/>
      <c r="C301" s="96"/>
      <c r="D301" s="96"/>
      <c r="E301" s="96"/>
    </row>
    <row r="302" spans="1:5" ht="23.25">
      <c r="A302" s="1"/>
      <c r="B302" s="1"/>
      <c r="C302" s="2"/>
      <c r="D302" s="50" t="s">
        <v>62</v>
      </c>
      <c r="E302" s="1"/>
    </row>
    <row r="303" spans="1:5" ht="23.25">
      <c r="A303" s="1"/>
      <c r="B303" s="1"/>
      <c r="C303" s="2"/>
      <c r="D303" s="3"/>
      <c r="E303" s="1"/>
    </row>
    <row r="304" spans="1:5" ht="23.25">
      <c r="A304" s="91" t="s">
        <v>63</v>
      </c>
      <c r="B304" s="92"/>
      <c r="C304" s="93" t="s">
        <v>0</v>
      </c>
      <c r="D304" s="93" t="s">
        <v>1</v>
      </c>
      <c r="E304" s="51" t="s">
        <v>59</v>
      </c>
    </row>
    <row r="305" spans="1:5" ht="23.25">
      <c r="A305" s="40" t="s">
        <v>58</v>
      </c>
      <c r="B305" s="40" t="s">
        <v>64</v>
      </c>
      <c r="C305" s="94"/>
      <c r="D305" s="94"/>
      <c r="E305" s="40" t="s">
        <v>64</v>
      </c>
    </row>
    <row r="306" spans="1:5" ht="23.25">
      <c r="A306" s="52" t="s">
        <v>65</v>
      </c>
      <c r="B306" s="52" t="s">
        <v>65</v>
      </c>
      <c r="C306" s="95"/>
      <c r="D306" s="95"/>
      <c r="E306" s="52" t="s">
        <v>65</v>
      </c>
    </row>
    <row r="307" spans="1:5" ht="23.25">
      <c r="A307" s="5"/>
      <c r="B307" s="5">
        <v>25693212.42</v>
      </c>
      <c r="C307" s="4" t="s">
        <v>66</v>
      </c>
      <c r="D307" s="53"/>
      <c r="E307" s="5">
        <v>21414685.19</v>
      </c>
    </row>
    <row r="308" spans="1:5" ht="23.25">
      <c r="A308" s="54"/>
      <c r="B308" s="6"/>
      <c r="C308" s="4" t="s">
        <v>67</v>
      </c>
      <c r="D308" s="55"/>
      <c r="E308" s="56"/>
    </row>
    <row r="309" spans="1:5" ht="23.25">
      <c r="A309" s="54">
        <v>144000</v>
      </c>
      <c r="B309" s="45">
        <f aca="true" t="shared" si="12" ref="B309:B314">B232+E309</f>
        <v>111143.31</v>
      </c>
      <c r="C309" s="2" t="s">
        <v>68</v>
      </c>
      <c r="D309" s="35">
        <v>100</v>
      </c>
      <c r="E309" s="45">
        <v>84120.16</v>
      </c>
    </row>
    <row r="310" spans="1:5" ht="23.25">
      <c r="A310" s="54">
        <v>108700</v>
      </c>
      <c r="B310" s="45">
        <f t="shared" si="12"/>
        <v>63767.5</v>
      </c>
      <c r="C310" s="2" t="s">
        <v>69</v>
      </c>
      <c r="D310" s="35">
        <v>120</v>
      </c>
      <c r="E310" s="45">
        <v>19215</v>
      </c>
    </row>
    <row r="311" spans="1:5" ht="23.25">
      <c r="A311" s="54">
        <v>276000</v>
      </c>
      <c r="B311" s="45">
        <f t="shared" si="12"/>
        <v>56752.47</v>
      </c>
      <c r="C311" s="2" t="s">
        <v>70</v>
      </c>
      <c r="D311" s="35">
        <v>200</v>
      </c>
      <c r="E311" s="45">
        <v>4450</v>
      </c>
    </row>
    <row r="312" spans="1:5" ht="23.25">
      <c r="A312" s="54">
        <v>30100</v>
      </c>
      <c r="B312" s="45">
        <f t="shared" si="12"/>
        <v>8021</v>
      </c>
      <c r="C312" s="2" t="s">
        <v>21</v>
      </c>
      <c r="D312" s="35">
        <v>300</v>
      </c>
      <c r="E312" s="45">
        <v>2215</v>
      </c>
    </row>
    <row r="313" spans="1:5" ht="23.25">
      <c r="A313" s="57">
        <v>12441200</v>
      </c>
      <c r="B313" s="45">
        <f t="shared" si="12"/>
        <v>5350103.130000001</v>
      </c>
      <c r="C313" s="2" t="s">
        <v>71</v>
      </c>
      <c r="D313" s="35">
        <v>1000</v>
      </c>
      <c r="E313" s="45">
        <v>1086493.06</v>
      </c>
    </row>
    <row r="314" spans="1:5" ht="23.25">
      <c r="A314" s="54">
        <v>12500000</v>
      </c>
      <c r="B314" s="45">
        <f t="shared" si="12"/>
        <v>2400986</v>
      </c>
      <c r="C314" s="34" t="s">
        <v>12</v>
      </c>
      <c r="D314" s="35">
        <v>2000</v>
      </c>
      <c r="E314" s="58"/>
    </row>
    <row r="315" spans="1:5" ht="24" thickBot="1">
      <c r="A315" s="54"/>
      <c r="B315" s="38">
        <f>SUM(B309:B314)</f>
        <v>7990773.410000001</v>
      </c>
      <c r="C315" s="34"/>
      <c r="D315" s="37"/>
      <c r="E315" s="38">
        <f>SUM(E309:E314)</f>
        <v>1196493.22</v>
      </c>
    </row>
    <row r="316" spans="1:5" ht="24" thickTop="1">
      <c r="A316" s="54"/>
      <c r="B316" s="44">
        <f aca="true" t="shared" si="13" ref="B316:B328">B239+E316</f>
        <v>305732.63</v>
      </c>
      <c r="C316" s="2" t="s">
        <v>35</v>
      </c>
      <c r="D316" s="37"/>
      <c r="E316" s="44">
        <v>83835.87</v>
      </c>
    </row>
    <row r="317" spans="1:5" ht="23.25">
      <c r="A317" s="59"/>
      <c r="B317" s="44">
        <f t="shared" si="13"/>
        <v>21005</v>
      </c>
      <c r="C317" s="2" t="s">
        <v>5</v>
      </c>
      <c r="D317" s="60"/>
      <c r="E317" s="45">
        <v>3000</v>
      </c>
    </row>
    <row r="318" spans="1:5" ht="23.25">
      <c r="A318" s="59"/>
      <c r="B318" s="44">
        <f t="shared" si="13"/>
        <v>1894000</v>
      </c>
      <c r="C318" s="2" t="s">
        <v>84</v>
      </c>
      <c r="D318" s="60"/>
      <c r="E318" s="45"/>
    </row>
    <row r="319" spans="1:5" ht="23.25">
      <c r="A319" s="6"/>
      <c r="B319" s="44">
        <f t="shared" si="13"/>
        <v>255000</v>
      </c>
      <c r="C319" s="2" t="s">
        <v>85</v>
      </c>
      <c r="D319" s="55"/>
      <c r="E319" s="45"/>
    </row>
    <row r="320" spans="1:5" ht="23.25">
      <c r="A320" s="6"/>
      <c r="B320" s="44">
        <f t="shared" si="13"/>
        <v>3000</v>
      </c>
      <c r="C320" s="2" t="s">
        <v>6</v>
      </c>
      <c r="D320" s="55"/>
      <c r="E320" s="45"/>
    </row>
    <row r="321" spans="1:5" ht="23.25">
      <c r="A321" s="6"/>
      <c r="B321" s="44">
        <f t="shared" si="13"/>
        <v>140363</v>
      </c>
      <c r="C321" s="2" t="s">
        <v>88</v>
      </c>
      <c r="D321" s="55"/>
      <c r="E321" s="45">
        <v>28080</v>
      </c>
    </row>
    <row r="322" spans="1:5" ht="23.25">
      <c r="A322" s="6"/>
      <c r="B322" s="44">
        <f t="shared" si="13"/>
        <v>445</v>
      </c>
      <c r="C322" s="2" t="s">
        <v>10</v>
      </c>
      <c r="D322" s="55"/>
      <c r="E322" s="45"/>
    </row>
    <row r="323" spans="1:5" ht="23.25">
      <c r="A323" s="6"/>
      <c r="B323" s="44">
        <f t="shared" si="13"/>
        <v>0</v>
      </c>
      <c r="C323" s="2"/>
      <c r="D323" s="55"/>
      <c r="E323" s="45"/>
    </row>
    <row r="324" spans="1:5" ht="23.25">
      <c r="A324" s="6"/>
      <c r="B324" s="44">
        <f t="shared" si="13"/>
        <v>0</v>
      </c>
      <c r="C324" s="2"/>
      <c r="D324" s="55"/>
      <c r="E324" s="45"/>
    </row>
    <row r="325" spans="1:5" ht="23.25">
      <c r="A325" s="6"/>
      <c r="B325" s="44">
        <f t="shared" si="13"/>
        <v>0</v>
      </c>
      <c r="C325" s="2"/>
      <c r="D325" s="55"/>
      <c r="E325" s="45"/>
    </row>
    <row r="326" spans="1:5" ht="23.25">
      <c r="A326" s="6"/>
      <c r="B326" s="36">
        <f t="shared" si="13"/>
        <v>0</v>
      </c>
      <c r="C326" s="2"/>
      <c r="D326" s="55"/>
      <c r="E326" s="58"/>
    </row>
    <row r="327" spans="1:5" ht="24" thickBot="1">
      <c r="A327" s="6"/>
      <c r="B327" s="74">
        <f t="shared" si="13"/>
        <v>2619545.63</v>
      </c>
      <c r="C327" s="39"/>
      <c r="D327" s="61"/>
      <c r="E327" s="38">
        <f>SUM(E316:E326)</f>
        <v>114915.87</v>
      </c>
    </row>
    <row r="328" spans="1:5" ht="24.75" thickBot="1" thickTop="1">
      <c r="A328" s="62">
        <f>SUM(A309:A327)</f>
        <v>25500000</v>
      </c>
      <c r="B328" s="38">
        <f t="shared" si="13"/>
        <v>10610319.04</v>
      </c>
      <c r="C328" s="97" t="s">
        <v>72</v>
      </c>
      <c r="D328" s="98"/>
      <c r="E328" s="63">
        <f>E315+E327</f>
        <v>1311409.0899999999</v>
      </c>
    </row>
    <row r="329" spans="1:5" ht="24" thickTop="1">
      <c r="A329" s="1"/>
      <c r="B329" s="42"/>
      <c r="C329" s="7"/>
      <c r="D329" s="7"/>
      <c r="E329" s="42"/>
    </row>
    <row r="330" spans="1:5" ht="23.25">
      <c r="A330" s="1"/>
      <c r="B330" s="42"/>
      <c r="C330" s="7"/>
      <c r="D330" s="7"/>
      <c r="E330" s="42"/>
    </row>
    <row r="331" spans="1:5" ht="23.25">
      <c r="A331" s="1"/>
      <c r="B331" s="42"/>
      <c r="C331" s="7"/>
      <c r="D331" s="7"/>
      <c r="E331" s="42"/>
    </row>
    <row r="332" spans="1:5" ht="23.25">
      <c r="A332" s="1"/>
      <c r="B332" s="42"/>
      <c r="C332" s="7"/>
      <c r="D332" s="7"/>
      <c r="E332" s="42"/>
    </row>
    <row r="333" spans="1:5" ht="23.25">
      <c r="A333" s="1"/>
      <c r="B333" s="42"/>
      <c r="C333" s="7"/>
      <c r="D333" s="7"/>
      <c r="E333" s="42"/>
    </row>
    <row r="334" spans="1:5" ht="23.25">
      <c r="A334" s="1"/>
      <c r="B334" s="42"/>
      <c r="C334" s="7"/>
      <c r="D334" s="7"/>
      <c r="E334" s="42"/>
    </row>
    <row r="335" spans="1:5" ht="23.25">
      <c r="A335" s="1"/>
      <c r="B335" s="42"/>
      <c r="C335" s="7"/>
      <c r="D335" s="7"/>
      <c r="E335" s="42"/>
    </row>
    <row r="336" spans="1:5" ht="23.25">
      <c r="A336" s="1"/>
      <c r="B336" s="42"/>
      <c r="C336" s="7"/>
      <c r="D336" s="7"/>
      <c r="E336" s="42"/>
    </row>
    <row r="337" spans="1:5" ht="23.25">
      <c r="A337" s="1"/>
      <c r="B337" s="1"/>
      <c r="C337" s="3" t="s">
        <v>73</v>
      </c>
      <c r="D337" s="3"/>
      <c r="E337" s="1"/>
    </row>
    <row r="338" spans="1:5" ht="23.25">
      <c r="A338" s="91" t="s">
        <v>63</v>
      </c>
      <c r="B338" s="92"/>
      <c r="C338" s="93" t="s">
        <v>0</v>
      </c>
      <c r="D338" s="93" t="s">
        <v>1</v>
      </c>
      <c r="E338" s="51" t="s">
        <v>59</v>
      </c>
    </row>
    <row r="339" spans="1:5" ht="23.25">
      <c r="A339" s="40" t="s">
        <v>58</v>
      </c>
      <c r="B339" s="40" t="s">
        <v>64</v>
      </c>
      <c r="C339" s="94"/>
      <c r="D339" s="94"/>
      <c r="E339" s="40" t="s">
        <v>64</v>
      </c>
    </row>
    <row r="340" spans="1:5" ht="23.25">
      <c r="A340" s="52" t="s">
        <v>65</v>
      </c>
      <c r="B340" s="52" t="s">
        <v>65</v>
      </c>
      <c r="C340" s="95"/>
      <c r="D340" s="95"/>
      <c r="E340" s="52" t="s">
        <v>65</v>
      </c>
    </row>
    <row r="341" spans="1:5" ht="23.25">
      <c r="A341" s="5"/>
      <c r="B341" s="5"/>
      <c r="C341" s="43" t="s">
        <v>74</v>
      </c>
      <c r="D341" s="53"/>
      <c r="E341" s="5"/>
    </row>
    <row r="342" spans="1:5" ht="23.25">
      <c r="A342" s="64">
        <v>3268190</v>
      </c>
      <c r="B342" s="45">
        <f>B265+E342</f>
        <v>951177.5</v>
      </c>
      <c r="C342" s="2" t="s">
        <v>7</v>
      </c>
      <c r="D342" s="65">
        <v>0</v>
      </c>
      <c r="E342" s="45">
        <v>103529.5</v>
      </c>
    </row>
    <row r="343" spans="1:5" ht="23.25">
      <c r="A343" s="64">
        <v>6852780</v>
      </c>
      <c r="B343" s="45">
        <f aca="true" t="shared" si="14" ref="B343:B353">B266+E343</f>
        <v>2370359</v>
      </c>
      <c r="C343" s="2" t="s">
        <v>8</v>
      </c>
      <c r="D343" s="65">
        <v>100</v>
      </c>
      <c r="E343" s="45">
        <v>457705</v>
      </c>
    </row>
    <row r="344" spans="1:5" ht="23.25">
      <c r="A344" s="64">
        <v>613680</v>
      </c>
      <c r="B344" s="45">
        <f t="shared" si="14"/>
        <v>242225</v>
      </c>
      <c r="C344" s="2" t="s">
        <v>13</v>
      </c>
      <c r="D344" s="65">
        <v>120</v>
      </c>
      <c r="E344" s="45">
        <v>48445</v>
      </c>
    </row>
    <row r="345" spans="1:5" ht="23.25">
      <c r="A345" s="64">
        <v>2826000</v>
      </c>
      <c r="B345" s="45">
        <f t="shared" si="14"/>
        <v>1024600</v>
      </c>
      <c r="C345" s="2" t="s">
        <v>14</v>
      </c>
      <c r="D345" s="65">
        <v>130</v>
      </c>
      <c r="E345" s="45">
        <v>226520</v>
      </c>
    </row>
    <row r="346" spans="1:5" ht="23.25">
      <c r="A346" s="64">
        <v>994130</v>
      </c>
      <c r="B346" s="45">
        <f t="shared" si="14"/>
        <v>138648.5</v>
      </c>
      <c r="C346" s="2" t="s">
        <v>10</v>
      </c>
      <c r="D346" s="65">
        <v>200</v>
      </c>
      <c r="E346" s="45">
        <v>12271</v>
      </c>
    </row>
    <row r="347" spans="1:5" ht="23.25">
      <c r="A347" s="64">
        <v>4022240</v>
      </c>
      <c r="B347" s="45">
        <f t="shared" si="14"/>
        <v>1279899.42</v>
      </c>
      <c r="C347" s="2" t="s">
        <v>6</v>
      </c>
      <c r="D347" s="65">
        <v>250</v>
      </c>
      <c r="E347" s="45">
        <v>129576.95</v>
      </c>
    </row>
    <row r="348" spans="1:5" ht="23.25">
      <c r="A348" s="64">
        <v>1760280</v>
      </c>
      <c r="B348" s="45">
        <f t="shared" si="14"/>
        <v>519780.01999999996</v>
      </c>
      <c r="C348" s="2" t="s">
        <v>15</v>
      </c>
      <c r="D348" s="65">
        <v>270</v>
      </c>
      <c r="E348" s="45">
        <v>122832.18</v>
      </c>
    </row>
    <row r="349" spans="1:5" ht="23.25">
      <c r="A349" s="66">
        <v>365000</v>
      </c>
      <c r="B349" s="45">
        <f t="shared" si="14"/>
        <v>121071.08</v>
      </c>
      <c r="C349" s="2" t="s">
        <v>16</v>
      </c>
      <c r="D349" s="65">
        <v>300</v>
      </c>
      <c r="E349" s="45">
        <v>15283.58</v>
      </c>
    </row>
    <row r="350" spans="1:5" ht="23.25">
      <c r="A350" s="64">
        <v>940600</v>
      </c>
      <c r="B350" s="45">
        <f t="shared" si="14"/>
        <v>463900</v>
      </c>
      <c r="C350" s="2" t="s">
        <v>17</v>
      </c>
      <c r="D350" s="65">
        <v>400</v>
      </c>
      <c r="E350" s="45">
        <v>0</v>
      </c>
    </row>
    <row r="351" spans="1:5" ht="23.25">
      <c r="A351" s="67">
        <v>3837100</v>
      </c>
      <c r="B351" s="45">
        <f t="shared" si="14"/>
        <v>113700</v>
      </c>
      <c r="C351" s="34" t="s">
        <v>18</v>
      </c>
      <c r="D351" s="65">
        <v>450</v>
      </c>
      <c r="E351" s="45">
        <v>3600</v>
      </c>
    </row>
    <row r="352" spans="1:5" ht="23.25">
      <c r="A352" s="68">
        <v>0</v>
      </c>
      <c r="B352" s="45">
        <f t="shared" si="14"/>
        <v>0</v>
      </c>
      <c r="C352" s="2" t="s">
        <v>19</v>
      </c>
      <c r="D352" s="65">
        <v>500</v>
      </c>
      <c r="E352" s="45">
        <v>0</v>
      </c>
    </row>
    <row r="353" spans="1:5" ht="23.25">
      <c r="A353" s="68">
        <v>20000</v>
      </c>
      <c r="B353" s="45">
        <f t="shared" si="14"/>
        <v>0</v>
      </c>
      <c r="C353" s="2" t="s">
        <v>20</v>
      </c>
      <c r="D353" s="65"/>
      <c r="E353" s="69">
        <v>0</v>
      </c>
    </row>
    <row r="354" spans="1:5" ht="24" thickBot="1">
      <c r="A354" s="68"/>
      <c r="B354" s="38">
        <f>SUM(B342:B353)</f>
        <v>7225360.52</v>
      </c>
      <c r="C354" s="2"/>
      <c r="D354" s="65"/>
      <c r="E354" s="38">
        <f>SUM(E342:E353)</f>
        <v>1119763.21</v>
      </c>
    </row>
    <row r="355" spans="1:5" ht="24" thickTop="1">
      <c r="A355" s="64"/>
      <c r="B355" s="44">
        <f aca="true" t="shared" si="15" ref="B355:B365">B278+E355</f>
        <v>257640.16</v>
      </c>
      <c r="C355" s="2" t="s">
        <v>35</v>
      </c>
      <c r="D355" s="65"/>
      <c r="E355" s="44">
        <v>67363.25</v>
      </c>
    </row>
    <row r="356" spans="1:5" ht="23.25">
      <c r="A356" s="64"/>
      <c r="B356" s="44">
        <f t="shared" si="15"/>
        <v>1621105</v>
      </c>
      <c r="C356" s="2" t="s">
        <v>5</v>
      </c>
      <c r="D356" s="65"/>
      <c r="E356" s="45">
        <v>473900</v>
      </c>
    </row>
    <row r="357" spans="1:5" ht="23.25">
      <c r="A357" s="6"/>
      <c r="B357" s="44">
        <f t="shared" si="15"/>
        <v>1396616</v>
      </c>
      <c r="C357" s="2" t="s">
        <v>4</v>
      </c>
      <c r="D357" s="65"/>
      <c r="E357" s="45">
        <v>426500</v>
      </c>
    </row>
    <row r="358" spans="1:5" ht="23.25">
      <c r="A358" s="6"/>
      <c r="B358" s="44">
        <f t="shared" si="15"/>
        <v>2576</v>
      </c>
      <c r="C358" s="2" t="s">
        <v>9</v>
      </c>
      <c r="D358" s="55"/>
      <c r="E358" s="45"/>
    </row>
    <row r="359" spans="1:5" ht="23.25">
      <c r="A359" s="6"/>
      <c r="B359" s="44">
        <f t="shared" si="15"/>
        <v>390905.96</v>
      </c>
      <c r="C359" s="2" t="s">
        <v>86</v>
      </c>
      <c r="D359" s="55"/>
      <c r="E359" s="45"/>
    </row>
    <row r="360" spans="1:5" ht="23.25">
      <c r="A360" s="6"/>
      <c r="B360" s="44">
        <f t="shared" si="15"/>
        <v>4770760</v>
      </c>
      <c r="C360" s="2" t="s">
        <v>11</v>
      </c>
      <c r="D360" s="55"/>
      <c r="E360" s="45"/>
    </row>
    <row r="361" spans="1:5" ht="23.25">
      <c r="A361" s="6"/>
      <c r="B361" s="44" t="e">
        <f t="shared" si="15"/>
        <v>#REF!</v>
      </c>
      <c r="C361" s="2"/>
      <c r="D361" s="55"/>
      <c r="E361" s="45"/>
    </row>
    <row r="362" spans="1:5" ht="23.25">
      <c r="A362" s="6"/>
      <c r="B362" s="44" t="e">
        <f t="shared" si="15"/>
        <v>#REF!</v>
      </c>
      <c r="C362" s="2"/>
      <c r="D362" s="55"/>
      <c r="E362" s="45"/>
    </row>
    <row r="363" spans="1:5" ht="23.25">
      <c r="A363" s="6"/>
      <c r="B363" s="36" t="e">
        <f t="shared" si="15"/>
        <v>#REF!</v>
      </c>
      <c r="C363" s="2"/>
      <c r="D363" s="55"/>
      <c r="E363" s="58"/>
    </row>
    <row r="364" spans="1:5" ht="24" thickBot="1">
      <c r="A364" s="6"/>
      <c r="B364" s="38">
        <f t="shared" si="15"/>
        <v>8439603.120000001</v>
      </c>
      <c r="C364" s="2"/>
      <c r="D364" s="61"/>
      <c r="E364" s="38">
        <f>SUM(E355:E363)</f>
        <v>967763.25</v>
      </c>
    </row>
    <row r="365" spans="1:5" ht="24.75" thickBot="1" thickTop="1">
      <c r="A365" s="62">
        <f>SUM(A342:A364)</f>
        <v>25500000</v>
      </c>
      <c r="B365" s="63">
        <f t="shared" si="15"/>
        <v>15664963.64</v>
      </c>
      <c r="C365" s="47" t="s">
        <v>75</v>
      </c>
      <c r="D365" s="47"/>
      <c r="E365" s="63">
        <f>E354+E364</f>
        <v>2087526.46</v>
      </c>
    </row>
    <row r="366" spans="1:5" ht="24" thickTop="1">
      <c r="A366" s="1"/>
      <c r="B366" s="70">
        <f>B328-B365</f>
        <v>-5054644.6000000015</v>
      </c>
      <c r="C366" s="47" t="s">
        <v>76</v>
      </c>
      <c r="D366" s="3"/>
      <c r="E366" s="71"/>
    </row>
    <row r="367" spans="1:5" ht="23.25">
      <c r="A367" s="1"/>
      <c r="B367" s="59"/>
      <c r="C367" s="47" t="s">
        <v>77</v>
      </c>
      <c r="D367" s="3"/>
      <c r="E367" s="71"/>
    </row>
    <row r="368" spans="1:5" ht="23.25">
      <c r="A368" s="1"/>
      <c r="B368" s="72"/>
      <c r="C368" s="73" t="s">
        <v>78</v>
      </c>
      <c r="D368" s="3"/>
      <c r="E368" s="72">
        <f>E328-E365</f>
        <v>-776117.3700000001</v>
      </c>
    </row>
    <row r="369" spans="1:5" ht="24" thickBot="1">
      <c r="A369" s="1"/>
      <c r="B369" s="38">
        <f>B307+B328-B365</f>
        <v>20638567.82</v>
      </c>
      <c r="C369" s="47" t="s">
        <v>79</v>
      </c>
      <c r="D369" s="3"/>
      <c r="E369" s="38">
        <f>E307+E328-E365</f>
        <v>20638567.82</v>
      </c>
    </row>
    <row r="370" ht="20.25" thickTop="1"/>
    <row r="371" ht="23.25">
      <c r="C371" s="2" t="s">
        <v>80</v>
      </c>
    </row>
    <row r="372" ht="23.25">
      <c r="C372" s="2"/>
    </row>
    <row r="373" ht="23.25">
      <c r="C373" s="2" t="s">
        <v>81</v>
      </c>
    </row>
    <row r="374" ht="23.25">
      <c r="C374" s="2"/>
    </row>
    <row r="375" ht="23.25">
      <c r="C375" s="2" t="s">
        <v>82</v>
      </c>
    </row>
    <row r="376" spans="1:5" ht="23.25">
      <c r="A376" s="49" t="s">
        <v>22</v>
      </c>
      <c r="B376" s="1"/>
      <c r="C376" s="2"/>
      <c r="D376" s="50" t="s">
        <v>91</v>
      </c>
      <c r="E376" s="1"/>
    </row>
    <row r="377" spans="1:5" ht="23.25">
      <c r="A377" s="1"/>
      <c r="B377" s="1"/>
      <c r="C377" s="2"/>
      <c r="D377" s="3"/>
      <c r="E377" s="1"/>
    </row>
    <row r="378" spans="1:5" ht="23.25">
      <c r="A378" s="96" t="s">
        <v>61</v>
      </c>
      <c r="B378" s="96"/>
      <c r="C378" s="96"/>
      <c r="D378" s="96"/>
      <c r="E378" s="96"/>
    </row>
    <row r="379" spans="1:5" ht="23.25">
      <c r="A379" s="1"/>
      <c r="B379" s="1"/>
      <c r="C379" s="2"/>
      <c r="D379" s="50" t="s">
        <v>62</v>
      </c>
      <c r="E379" s="1"/>
    </row>
    <row r="380" spans="1:5" ht="23.25">
      <c r="A380" s="1"/>
      <c r="B380" s="1"/>
      <c r="C380" s="2"/>
      <c r="D380" s="3"/>
      <c r="E380" s="1"/>
    </row>
    <row r="381" spans="1:5" ht="23.25">
      <c r="A381" s="91" t="s">
        <v>63</v>
      </c>
      <c r="B381" s="92"/>
      <c r="C381" s="93" t="s">
        <v>0</v>
      </c>
      <c r="D381" s="93" t="s">
        <v>1</v>
      </c>
      <c r="E381" s="51" t="s">
        <v>59</v>
      </c>
    </row>
    <row r="382" spans="1:5" ht="23.25">
      <c r="A382" s="40" t="s">
        <v>58</v>
      </c>
      <c r="B382" s="40" t="s">
        <v>64</v>
      </c>
      <c r="C382" s="94"/>
      <c r="D382" s="94"/>
      <c r="E382" s="40" t="s">
        <v>64</v>
      </c>
    </row>
    <row r="383" spans="1:5" ht="23.25">
      <c r="A383" s="52" t="s">
        <v>65</v>
      </c>
      <c r="B383" s="52" t="s">
        <v>65</v>
      </c>
      <c r="C383" s="95"/>
      <c r="D383" s="95"/>
      <c r="E383" s="52" t="s">
        <v>65</v>
      </c>
    </row>
    <row r="384" spans="1:5" ht="23.25">
      <c r="A384" s="5"/>
      <c r="B384" s="5">
        <v>25693212.42</v>
      </c>
      <c r="C384" s="4" t="s">
        <v>66</v>
      </c>
      <c r="D384" s="53"/>
      <c r="E384" s="5">
        <v>20638567.82</v>
      </c>
    </row>
    <row r="385" spans="1:5" ht="23.25">
      <c r="A385" s="54"/>
      <c r="B385" s="6"/>
      <c r="C385" s="4" t="s">
        <v>67</v>
      </c>
      <c r="D385" s="55"/>
      <c r="E385" s="56"/>
    </row>
    <row r="386" spans="1:5" ht="23.25">
      <c r="A386" s="54">
        <v>144000</v>
      </c>
      <c r="B386" s="45">
        <f aca="true" t="shared" si="16" ref="B386:B391">B309+E386</f>
        <v>147938.19</v>
      </c>
      <c r="C386" s="2" t="s">
        <v>68</v>
      </c>
      <c r="D386" s="35">
        <v>100</v>
      </c>
      <c r="E386" s="45">
        <v>36794.88</v>
      </c>
    </row>
    <row r="387" spans="1:5" ht="23.25">
      <c r="A387" s="54">
        <v>108700</v>
      </c>
      <c r="B387" s="45">
        <f t="shared" si="16"/>
        <v>85129.5</v>
      </c>
      <c r="C387" s="2" t="s">
        <v>69</v>
      </c>
      <c r="D387" s="35">
        <v>120</v>
      </c>
      <c r="E387" s="45">
        <f>21362</f>
        <v>21362</v>
      </c>
    </row>
    <row r="388" spans="1:5" ht="23.25">
      <c r="A388" s="54">
        <v>276000</v>
      </c>
      <c r="B388" s="45">
        <f t="shared" si="16"/>
        <v>61402.47</v>
      </c>
      <c r="C388" s="2" t="s">
        <v>70</v>
      </c>
      <c r="D388" s="35">
        <v>200</v>
      </c>
      <c r="E388" s="45">
        <v>4650</v>
      </c>
    </row>
    <row r="389" spans="1:5" ht="23.25">
      <c r="A389" s="54">
        <v>30100</v>
      </c>
      <c r="B389" s="45">
        <f t="shared" si="16"/>
        <v>9227</v>
      </c>
      <c r="C389" s="2" t="s">
        <v>21</v>
      </c>
      <c r="D389" s="35">
        <v>300</v>
      </c>
      <c r="E389" s="45">
        <v>1206</v>
      </c>
    </row>
    <row r="390" spans="1:5" ht="23.25">
      <c r="A390" s="57">
        <v>12441200</v>
      </c>
      <c r="B390" s="45">
        <f t="shared" si="16"/>
        <v>5636562.970000001</v>
      </c>
      <c r="C390" s="2" t="s">
        <v>71</v>
      </c>
      <c r="D390" s="35">
        <v>1000</v>
      </c>
      <c r="E390" s="45">
        <v>286459.84</v>
      </c>
    </row>
    <row r="391" spans="1:5" ht="23.25">
      <c r="A391" s="54">
        <v>12500000</v>
      </c>
      <c r="B391" s="45">
        <f t="shared" si="16"/>
        <v>10075472</v>
      </c>
      <c r="C391" s="34" t="s">
        <v>12</v>
      </c>
      <c r="D391" s="35">
        <v>2000</v>
      </c>
      <c r="E391" s="58">
        <v>7674486</v>
      </c>
    </row>
    <row r="392" spans="1:5" ht="24" thickBot="1">
      <c r="A392" s="54"/>
      <c r="B392" s="38">
        <f>SUM(B386:B391)</f>
        <v>16015732.13</v>
      </c>
      <c r="C392" s="34"/>
      <c r="D392" s="37"/>
      <c r="E392" s="38">
        <f>SUM(E386:E391)</f>
        <v>8024958.72</v>
      </c>
    </row>
    <row r="393" spans="1:5" ht="24" thickTop="1">
      <c r="A393" s="54"/>
      <c r="B393" s="44">
        <f aca="true" t="shared" si="17" ref="B393:B405">B316+E393</f>
        <v>345258.23</v>
      </c>
      <c r="C393" s="2" t="s">
        <v>35</v>
      </c>
      <c r="D393" s="37"/>
      <c r="E393" s="44">
        <v>39525.6</v>
      </c>
    </row>
    <row r="394" spans="1:5" ht="23.25">
      <c r="A394" s="59"/>
      <c r="B394" s="44">
        <f t="shared" si="17"/>
        <v>21005</v>
      </c>
      <c r="C394" s="2" t="s">
        <v>5</v>
      </c>
      <c r="D394" s="60"/>
      <c r="E394" s="45"/>
    </row>
    <row r="395" spans="1:5" ht="23.25">
      <c r="A395" s="59"/>
      <c r="B395" s="44">
        <f t="shared" si="17"/>
        <v>2273800</v>
      </c>
      <c r="C395" s="2" t="s">
        <v>84</v>
      </c>
      <c r="D395" s="60"/>
      <c r="E395" s="45">
        <v>379800</v>
      </c>
    </row>
    <row r="396" spans="1:5" ht="23.25">
      <c r="A396" s="6"/>
      <c r="B396" s="44">
        <f t="shared" si="17"/>
        <v>305000</v>
      </c>
      <c r="C396" s="2" t="s">
        <v>85</v>
      </c>
      <c r="D396" s="55"/>
      <c r="E396" s="45">
        <v>50000</v>
      </c>
    </row>
    <row r="397" spans="1:5" ht="23.25">
      <c r="A397" s="6"/>
      <c r="B397" s="44">
        <f t="shared" si="17"/>
        <v>3000</v>
      </c>
      <c r="C397" s="2" t="s">
        <v>6</v>
      </c>
      <c r="D397" s="55"/>
      <c r="E397" s="45"/>
    </row>
    <row r="398" spans="1:5" ht="23.25">
      <c r="A398" s="6"/>
      <c r="B398" s="44">
        <f t="shared" si="17"/>
        <v>168176</v>
      </c>
      <c r="C398" s="2" t="s">
        <v>88</v>
      </c>
      <c r="D398" s="55"/>
      <c r="E398" s="45">
        <v>27813</v>
      </c>
    </row>
    <row r="399" spans="1:5" ht="23.25">
      <c r="A399" s="6"/>
      <c r="B399" s="44">
        <f t="shared" si="17"/>
        <v>445</v>
      </c>
      <c r="C399" s="2" t="s">
        <v>10</v>
      </c>
      <c r="D399" s="55"/>
      <c r="E399" s="45"/>
    </row>
    <row r="400" spans="1:5" ht="23.25">
      <c r="A400" s="6"/>
      <c r="B400" s="44">
        <f t="shared" si="17"/>
        <v>700</v>
      </c>
      <c r="C400" s="2" t="s">
        <v>4</v>
      </c>
      <c r="D400" s="55"/>
      <c r="E400" s="45">
        <v>700</v>
      </c>
    </row>
    <row r="401" spans="1:5" ht="23.25">
      <c r="A401" s="6"/>
      <c r="B401" s="44">
        <f>B324+E401</f>
        <v>456550</v>
      </c>
      <c r="C401" s="2" t="s">
        <v>92</v>
      </c>
      <c r="D401" s="55"/>
      <c r="E401" s="45">
        <v>456550</v>
      </c>
    </row>
    <row r="402" spans="1:5" ht="23.25">
      <c r="A402" s="6"/>
      <c r="B402" s="44"/>
      <c r="C402" s="2"/>
      <c r="D402" s="55"/>
      <c r="E402" s="45"/>
    </row>
    <row r="403" spans="1:5" ht="23.25">
      <c r="A403" s="6"/>
      <c r="B403" s="36">
        <f t="shared" si="17"/>
        <v>0</v>
      </c>
      <c r="C403" s="2"/>
      <c r="D403" s="55"/>
      <c r="E403" s="58"/>
    </row>
    <row r="404" spans="1:5" ht="24" thickBot="1">
      <c r="A404" s="6"/>
      <c r="B404" s="74">
        <f t="shared" si="17"/>
        <v>3573934.23</v>
      </c>
      <c r="C404" s="39"/>
      <c r="D404" s="61"/>
      <c r="E404" s="38">
        <f>SUM(E393:E403)</f>
        <v>954388.6</v>
      </c>
    </row>
    <row r="405" spans="1:5" ht="24.75" thickBot="1" thickTop="1">
      <c r="A405" s="62">
        <f>SUM(A386:A404)</f>
        <v>25500000</v>
      </c>
      <c r="B405" s="38">
        <f t="shared" si="17"/>
        <v>19589666.36</v>
      </c>
      <c r="C405" s="97" t="s">
        <v>72</v>
      </c>
      <c r="D405" s="98"/>
      <c r="E405" s="63">
        <f>E392+E404</f>
        <v>8979347.32</v>
      </c>
    </row>
    <row r="406" spans="1:5" ht="24" thickTop="1">
      <c r="A406" s="1"/>
      <c r="B406" s="42"/>
      <c r="C406" s="7"/>
      <c r="D406" s="7"/>
      <c r="E406" s="42"/>
    </row>
    <row r="407" spans="1:5" ht="23.25">
      <c r="A407" s="1"/>
      <c r="B407" s="42"/>
      <c r="C407" s="7"/>
      <c r="D407" s="7"/>
      <c r="E407" s="42"/>
    </row>
    <row r="408" spans="1:5" ht="23.25">
      <c r="A408" s="1"/>
      <c r="B408" s="42"/>
      <c r="C408" s="7"/>
      <c r="D408" s="7"/>
      <c r="E408" s="42"/>
    </row>
    <row r="409" spans="1:5" ht="23.25">
      <c r="A409" s="1"/>
      <c r="B409" s="42"/>
      <c r="C409" s="7"/>
      <c r="D409" s="7"/>
      <c r="E409" s="42"/>
    </row>
    <row r="410" spans="1:5" ht="23.25">
      <c r="A410" s="1"/>
      <c r="B410" s="42"/>
      <c r="C410" s="7"/>
      <c r="D410" s="7"/>
      <c r="E410" s="42"/>
    </row>
    <row r="411" spans="1:5" ht="23.25">
      <c r="A411" s="1"/>
      <c r="B411" s="42"/>
      <c r="C411" s="7"/>
      <c r="D411" s="7"/>
      <c r="E411" s="42"/>
    </row>
    <row r="412" spans="1:5" ht="23.25">
      <c r="A412" s="1"/>
      <c r="B412" s="42"/>
      <c r="C412" s="7"/>
      <c r="D412" s="7"/>
      <c r="E412" s="42"/>
    </row>
    <row r="413" spans="1:5" ht="23.25">
      <c r="A413" s="1"/>
      <c r="B413" s="42"/>
      <c r="C413" s="7"/>
      <c r="D413" s="7"/>
      <c r="E413" s="42"/>
    </row>
    <row r="414" spans="1:5" ht="23.25">
      <c r="A414" s="1"/>
      <c r="B414" s="1"/>
      <c r="C414" s="3" t="s">
        <v>73</v>
      </c>
      <c r="D414" s="3"/>
      <c r="E414" s="1"/>
    </row>
    <row r="415" spans="1:5" ht="23.25">
      <c r="A415" s="91" t="s">
        <v>63</v>
      </c>
      <c r="B415" s="92"/>
      <c r="C415" s="93" t="s">
        <v>0</v>
      </c>
      <c r="D415" s="93" t="s">
        <v>1</v>
      </c>
      <c r="E415" s="51" t="s">
        <v>59</v>
      </c>
    </row>
    <row r="416" spans="1:5" ht="23.25">
      <c r="A416" s="40" t="s">
        <v>58</v>
      </c>
      <c r="B416" s="40" t="s">
        <v>64</v>
      </c>
      <c r="C416" s="94"/>
      <c r="D416" s="94"/>
      <c r="E416" s="40" t="s">
        <v>64</v>
      </c>
    </row>
    <row r="417" spans="1:5" ht="23.25">
      <c r="A417" s="52" t="s">
        <v>65</v>
      </c>
      <c r="B417" s="52" t="s">
        <v>65</v>
      </c>
      <c r="C417" s="95"/>
      <c r="D417" s="95"/>
      <c r="E417" s="52" t="s">
        <v>65</v>
      </c>
    </row>
    <row r="418" spans="1:5" ht="23.25">
      <c r="A418" s="5"/>
      <c r="B418" s="5"/>
      <c r="C418" s="43" t="s">
        <v>74</v>
      </c>
      <c r="D418" s="53"/>
      <c r="E418" s="5"/>
    </row>
    <row r="419" spans="1:5" ht="23.25">
      <c r="A419" s="64">
        <v>3268190</v>
      </c>
      <c r="B419" s="45">
        <f>B342+E419</f>
        <v>981297.5</v>
      </c>
      <c r="C419" s="2" t="s">
        <v>7</v>
      </c>
      <c r="D419" s="65">
        <v>0</v>
      </c>
      <c r="E419" s="45">
        <v>30120</v>
      </c>
    </row>
    <row r="420" spans="1:5" ht="23.25">
      <c r="A420" s="64">
        <v>6852780</v>
      </c>
      <c r="B420" s="45">
        <f aca="true" t="shared" si="18" ref="B420:B430">B343+E420</f>
        <v>2828064</v>
      </c>
      <c r="C420" s="2" t="s">
        <v>8</v>
      </c>
      <c r="D420" s="65">
        <v>100</v>
      </c>
      <c r="E420" s="45">
        <v>457705</v>
      </c>
    </row>
    <row r="421" spans="1:5" ht="23.25">
      <c r="A421" s="64">
        <v>613680</v>
      </c>
      <c r="B421" s="45">
        <f t="shared" si="18"/>
        <v>290670</v>
      </c>
      <c r="C421" s="2" t="s">
        <v>13</v>
      </c>
      <c r="D421" s="65">
        <v>120</v>
      </c>
      <c r="E421" s="45">
        <v>48445</v>
      </c>
    </row>
    <row r="422" spans="1:5" ht="23.25">
      <c r="A422" s="64">
        <v>2826000</v>
      </c>
      <c r="B422" s="45">
        <f t="shared" si="18"/>
        <v>1251120</v>
      </c>
      <c r="C422" s="2" t="s">
        <v>14</v>
      </c>
      <c r="D422" s="65">
        <v>130</v>
      </c>
      <c r="E422" s="45">
        <v>226520</v>
      </c>
    </row>
    <row r="423" spans="1:5" ht="23.25">
      <c r="A423" s="64">
        <v>994130</v>
      </c>
      <c r="B423" s="45">
        <f t="shared" si="18"/>
        <v>165000</v>
      </c>
      <c r="C423" s="2" t="s">
        <v>10</v>
      </c>
      <c r="D423" s="65">
        <v>200</v>
      </c>
      <c r="E423" s="45">
        <v>26351.5</v>
      </c>
    </row>
    <row r="424" spans="1:5" ht="23.25">
      <c r="A424" s="64">
        <v>4022240</v>
      </c>
      <c r="B424" s="45">
        <f t="shared" si="18"/>
        <v>1438556.52</v>
      </c>
      <c r="C424" s="2" t="s">
        <v>6</v>
      </c>
      <c r="D424" s="65">
        <v>250</v>
      </c>
      <c r="E424" s="45">
        <v>158657.1</v>
      </c>
    </row>
    <row r="425" spans="1:5" ht="23.25">
      <c r="A425" s="64">
        <v>1760280</v>
      </c>
      <c r="B425" s="45">
        <f t="shared" si="18"/>
        <v>623061.09</v>
      </c>
      <c r="C425" s="2" t="s">
        <v>15</v>
      </c>
      <c r="D425" s="65">
        <v>270</v>
      </c>
      <c r="E425" s="45">
        <v>103281.07</v>
      </c>
    </row>
    <row r="426" spans="1:5" ht="23.25">
      <c r="A426" s="66">
        <v>365000</v>
      </c>
      <c r="B426" s="45">
        <f t="shared" si="18"/>
        <v>125380.28</v>
      </c>
      <c r="C426" s="2" t="s">
        <v>16</v>
      </c>
      <c r="D426" s="65">
        <v>300</v>
      </c>
      <c r="E426" s="45">
        <v>4309.2</v>
      </c>
    </row>
    <row r="427" spans="1:5" ht="23.25">
      <c r="A427" s="64">
        <v>940600</v>
      </c>
      <c r="B427" s="45">
        <f t="shared" si="18"/>
        <v>468900</v>
      </c>
      <c r="C427" s="2" t="s">
        <v>17</v>
      </c>
      <c r="D427" s="65">
        <v>400</v>
      </c>
      <c r="E427" s="45">
        <v>5000</v>
      </c>
    </row>
    <row r="428" spans="1:5" ht="23.25">
      <c r="A428" s="67">
        <v>3837100</v>
      </c>
      <c r="B428" s="45">
        <f t="shared" si="18"/>
        <v>143700</v>
      </c>
      <c r="C428" s="34" t="s">
        <v>18</v>
      </c>
      <c r="D428" s="65">
        <v>450</v>
      </c>
      <c r="E428" s="45">
        <v>30000</v>
      </c>
    </row>
    <row r="429" spans="1:5" ht="23.25">
      <c r="A429" s="68">
        <v>0</v>
      </c>
      <c r="B429" s="45">
        <f t="shared" si="18"/>
        <v>0</v>
      </c>
      <c r="C429" s="2" t="s">
        <v>19</v>
      </c>
      <c r="D429" s="65">
        <v>500</v>
      </c>
      <c r="E429" s="45">
        <v>0</v>
      </c>
    </row>
    <row r="430" spans="1:5" ht="23.25">
      <c r="A430" s="68">
        <v>20000</v>
      </c>
      <c r="B430" s="45">
        <f t="shared" si="18"/>
        <v>0</v>
      </c>
      <c r="C430" s="2" t="s">
        <v>20</v>
      </c>
      <c r="D430" s="65"/>
      <c r="E430" s="69">
        <v>0</v>
      </c>
    </row>
    <row r="431" spans="1:5" ht="24" thickBot="1">
      <c r="A431" s="68"/>
      <c r="B431" s="38">
        <f>SUM(B419:B430)</f>
        <v>8315749.39</v>
      </c>
      <c r="C431" s="2"/>
      <c r="D431" s="65"/>
      <c r="E431" s="38">
        <f>SUM(E419:E430)</f>
        <v>1090388.8699999999</v>
      </c>
    </row>
    <row r="432" spans="1:5" ht="24" thickTop="1">
      <c r="A432" s="64"/>
      <c r="B432" s="44">
        <f aca="true" t="shared" si="19" ref="B432:B442">B355+E432</f>
        <v>364117.78</v>
      </c>
      <c r="C432" s="2" t="s">
        <v>35</v>
      </c>
      <c r="D432" s="65"/>
      <c r="E432" s="44">
        <v>106477.62</v>
      </c>
    </row>
    <row r="433" spans="1:5" ht="23.25">
      <c r="A433" s="64"/>
      <c r="B433" s="44">
        <f t="shared" si="19"/>
        <v>1817185</v>
      </c>
      <c r="C433" s="2" t="s">
        <v>5</v>
      </c>
      <c r="D433" s="65"/>
      <c r="E433" s="45">
        <v>196080</v>
      </c>
    </row>
    <row r="434" spans="1:5" ht="23.25">
      <c r="A434" s="6"/>
      <c r="B434" s="44">
        <f t="shared" si="19"/>
        <v>1396616</v>
      </c>
      <c r="C434" s="2" t="s">
        <v>4</v>
      </c>
      <c r="D434" s="65"/>
      <c r="E434" s="45"/>
    </row>
    <row r="435" spans="1:5" ht="23.25">
      <c r="A435" s="6"/>
      <c r="B435" s="44">
        <f t="shared" si="19"/>
        <v>2576</v>
      </c>
      <c r="C435" s="2" t="s">
        <v>9</v>
      </c>
      <c r="D435" s="55"/>
      <c r="E435" s="45"/>
    </row>
    <row r="436" spans="1:5" ht="23.25">
      <c r="A436" s="6"/>
      <c r="B436" s="44">
        <f t="shared" si="19"/>
        <v>390905.96</v>
      </c>
      <c r="C436" s="2" t="s">
        <v>86</v>
      </c>
      <c r="D436" s="55"/>
      <c r="E436" s="45"/>
    </row>
    <row r="437" spans="1:5" ht="23.25">
      <c r="A437" s="6"/>
      <c r="B437" s="44">
        <f t="shared" si="19"/>
        <v>5446760</v>
      </c>
      <c r="C437" s="2" t="s">
        <v>11</v>
      </c>
      <c r="D437" s="55"/>
      <c r="E437" s="45">
        <v>676000</v>
      </c>
    </row>
    <row r="438" spans="1:5" ht="23.25">
      <c r="A438" s="6"/>
      <c r="B438" s="44" t="e">
        <f t="shared" si="19"/>
        <v>#REF!</v>
      </c>
      <c r="C438" s="2"/>
      <c r="D438" s="55"/>
      <c r="E438" s="45"/>
    </row>
    <row r="439" spans="1:5" ht="23.25">
      <c r="A439" s="6"/>
      <c r="B439" s="44" t="e">
        <f t="shared" si="19"/>
        <v>#REF!</v>
      </c>
      <c r="C439" s="2"/>
      <c r="D439" s="55"/>
      <c r="E439" s="45"/>
    </row>
    <row r="440" spans="1:5" ht="23.25">
      <c r="A440" s="6"/>
      <c r="B440" s="36" t="e">
        <f t="shared" si="19"/>
        <v>#REF!</v>
      </c>
      <c r="C440" s="2"/>
      <c r="D440" s="55"/>
      <c r="E440" s="58"/>
    </row>
    <row r="441" spans="1:5" ht="24" thickBot="1">
      <c r="A441" s="6"/>
      <c r="B441" s="38">
        <f t="shared" si="19"/>
        <v>9418160.74</v>
      </c>
      <c r="C441" s="2"/>
      <c r="D441" s="61"/>
      <c r="E441" s="38">
        <f>SUM(E432:E440)</f>
        <v>978557.62</v>
      </c>
    </row>
    <row r="442" spans="1:5" ht="24.75" thickBot="1" thickTop="1">
      <c r="A442" s="62">
        <f>SUM(A419:A441)</f>
        <v>25500000</v>
      </c>
      <c r="B442" s="63">
        <f t="shared" si="19"/>
        <v>17733910.13</v>
      </c>
      <c r="C442" s="47" t="s">
        <v>75</v>
      </c>
      <c r="D442" s="47"/>
      <c r="E442" s="63">
        <f>E431+E441</f>
        <v>2068946.4899999998</v>
      </c>
    </row>
    <row r="443" spans="1:5" ht="24" thickTop="1">
      <c r="A443" s="1"/>
      <c r="B443" s="70">
        <f>B405-B442</f>
        <v>1855756.2300000004</v>
      </c>
      <c r="C443" s="47" t="s">
        <v>76</v>
      </c>
      <c r="D443" s="3"/>
      <c r="E443" s="71">
        <f>E405-E442</f>
        <v>6910400.83</v>
      </c>
    </row>
    <row r="444" spans="1:5" ht="23.25">
      <c r="A444" s="1"/>
      <c r="B444" s="59"/>
      <c r="C444" s="47" t="s">
        <v>77</v>
      </c>
      <c r="D444" s="3"/>
      <c r="E444" s="71"/>
    </row>
    <row r="445" spans="1:5" ht="23.25">
      <c r="A445" s="1"/>
      <c r="B445" s="72"/>
      <c r="C445" s="73" t="s">
        <v>78</v>
      </c>
      <c r="D445" s="3"/>
      <c r="E445" s="72"/>
    </row>
    <row r="446" spans="1:5" ht="24" thickBot="1">
      <c r="A446" s="1"/>
      <c r="B446" s="38">
        <f>B384+B405-B442</f>
        <v>27548968.650000002</v>
      </c>
      <c r="C446" s="47" t="s">
        <v>79</v>
      </c>
      <c r="D446" s="3"/>
      <c r="E446" s="38">
        <f>E384+E405-E442</f>
        <v>27548968.650000002</v>
      </c>
    </row>
    <row r="447" ht="20.25" thickTop="1"/>
    <row r="448" ht="23.25">
      <c r="C448" s="2" t="s">
        <v>80</v>
      </c>
    </row>
    <row r="449" ht="23.25">
      <c r="C449" s="2"/>
    </row>
    <row r="450" ht="23.25">
      <c r="C450" s="2" t="s">
        <v>81</v>
      </c>
    </row>
    <row r="451" ht="23.25">
      <c r="C451" s="2"/>
    </row>
    <row r="452" ht="23.25">
      <c r="C452" s="2" t="s">
        <v>82</v>
      </c>
    </row>
    <row r="453" ht="23.25">
      <c r="C453" s="2"/>
    </row>
    <row r="454" ht="23.25">
      <c r="C454" s="2"/>
    </row>
    <row r="455" ht="23.25">
      <c r="C455" s="2"/>
    </row>
    <row r="456" ht="23.25">
      <c r="C456" s="2"/>
    </row>
    <row r="457" ht="23.25">
      <c r="C457" s="2"/>
    </row>
    <row r="458" ht="23.25">
      <c r="C458" s="2"/>
    </row>
    <row r="459" ht="23.25">
      <c r="C459" s="2"/>
    </row>
    <row r="460" ht="23.25">
      <c r="C460" s="2"/>
    </row>
    <row r="461" ht="23.25">
      <c r="C461" s="2"/>
    </row>
    <row r="462" ht="23.25">
      <c r="C462" s="2"/>
    </row>
    <row r="463" ht="23.25">
      <c r="C463" s="2"/>
    </row>
    <row r="464" ht="23.25">
      <c r="C464" s="2"/>
    </row>
    <row r="465" ht="23.25">
      <c r="C465" s="2"/>
    </row>
    <row r="466" ht="23.25">
      <c r="C466" s="2"/>
    </row>
    <row r="467" ht="23.25">
      <c r="C467" s="2"/>
    </row>
    <row r="468" ht="23.25">
      <c r="C468" s="2"/>
    </row>
    <row r="469" ht="23.25">
      <c r="C469" s="2"/>
    </row>
    <row r="470" ht="23.25">
      <c r="C470" s="2"/>
    </row>
    <row r="471" ht="23.25">
      <c r="C471" s="2"/>
    </row>
    <row r="472" ht="23.25">
      <c r="C472" s="2"/>
    </row>
    <row r="473" ht="23.25">
      <c r="C473" s="2"/>
    </row>
    <row r="474" ht="23.25">
      <c r="C474" s="2"/>
    </row>
    <row r="475" ht="23.25">
      <c r="C475" s="2"/>
    </row>
    <row r="476" ht="23.25">
      <c r="C476" s="2"/>
    </row>
    <row r="477" spans="1:5" ht="23.25">
      <c r="A477" s="49" t="s">
        <v>22</v>
      </c>
      <c r="B477" s="1"/>
      <c r="C477" s="2"/>
      <c r="D477" s="50" t="s">
        <v>93</v>
      </c>
      <c r="E477" s="1"/>
    </row>
    <row r="478" spans="1:5" ht="23.25">
      <c r="A478" s="1"/>
      <c r="B478" s="1"/>
      <c r="C478" s="2"/>
      <c r="D478" s="3"/>
      <c r="E478" s="1"/>
    </row>
    <row r="479" spans="1:5" ht="23.25">
      <c r="A479" s="96" t="s">
        <v>61</v>
      </c>
      <c r="B479" s="96"/>
      <c r="C479" s="96"/>
      <c r="D479" s="96"/>
      <c r="E479" s="96"/>
    </row>
    <row r="480" spans="1:5" ht="23.25">
      <c r="A480" s="1"/>
      <c r="B480" s="1"/>
      <c r="C480" s="2"/>
      <c r="D480" s="50" t="s">
        <v>62</v>
      </c>
      <c r="E480" s="1"/>
    </row>
    <row r="481" spans="1:5" ht="23.25">
      <c r="A481" s="1"/>
      <c r="B481" s="1"/>
      <c r="C481" s="2"/>
      <c r="D481" s="3"/>
      <c r="E481" s="1"/>
    </row>
    <row r="482" spans="1:5" ht="23.25">
      <c r="A482" s="91" t="s">
        <v>63</v>
      </c>
      <c r="B482" s="92"/>
      <c r="C482" s="93" t="s">
        <v>0</v>
      </c>
      <c r="D482" s="93" t="s">
        <v>1</v>
      </c>
      <c r="E482" s="51" t="s">
        <v>59</v>
      </c>
    </row>
    <row r="483" spans="1:5" ht="23.25">
      <c r="A483" s="40" t="s">
        <v>58</v>
      </c>
      <c r="B483" s="40" t="s">
        <v>64</v>
      </c>
      <c r="C483" s="94"/>
      <c r="D483" s="94"/>
      <c r="E483" s="40" t="s">
        <v>64</v>
      </c>
    </row>
    <row r="484" spans="1:5" ht="23.25">
      <c r="A484" s="52" t="s">
        <v>65</v>
      </c>
      <c r="B484" s="52" t="s">
        <v>65</v>
      </c>
      <c r="C484" s="95"/>
      <c r="D484" s="95"/>
      <c r="E484" s="52" t="s">
        <v>65</v>
      </c>
    </row>
    <row r="485" spans="1:5" ht="23.25">
      <c r="A485" s="5"/>
      <c r="B485" s="5">
        <v>25693212.42</v>
      </c>
      <c r="C485" s="4" t="s">
        <v>66</v>
      </c>
      <c r="D485" s="53"/>
      <c r="E485" s="5">
        <v>27548968.65</v>
      </c>
    </row>
    <row r="486" spans="1:5" ht="23.25">
      <c r="A486" s="54"/>
      <c r="B486" s="6"/>
      <c r="C486" s="4" t="s">
        <v>67</v>
      </c>
      <c r="D486" s="55"/>
      <c r="E486" s="56"/>
    </row>
    <row r="487" spans="1:5" ht="23.25">
      <c r="A487" s="54">
        <v>144000</v>
      </c>
      <c r="B487" s="45">
        <f aca="true" t="shared" si="20" ref="B487:B492">B386+E487</f>
        <v>153905.37</v>
      </c>
      <c r="C487" s="2" t="s">
        <v>68</v>
      </c>
      <c r="D487" s="35">
        <v>100</v>
      </c>
      <c r="E487" s="45">
        <v>5967.18</v>
      </c>
    </row>
    <row r="488" spans="1:5" ht="23.25">
      <c r="A488" s="54">
        <v>108700</v>
      </c>
      <c r="B488" s="45">
        <f t="shared" si="20"/>
        <v>91369.5</v>
      </c>
      <c r="C488" s="2" t="s">
        <v>69</v>
      </c>
      <c r="D488" s="35">
        <v>120</v>
      </c>
      <c r="E488" s="45">
        <v>6240</v>
      </c>
    </row>
    <row r="489" spans="1:5" ht="23.25">
      <c r="A489" s="54">
        <v>276000</v>
      </c>
      <c r="B489" s="45">
        <f t="shared" si="20"/>
        <v>107863.11</v>
      </c>
      <c r="C489" s="2" t="s">
        <v>70</v>
      </c>
      <c r="D489" s="35">
        <v>200</v>
      </c>
      <c r="E489" s="45">
        <v>46460.64</v>
      </c>
    </row>
    <row r="490" spans="1:5" ht="23.25">
      <c r="A490" s="54">
        <v>30100</v>
      </c>
      <c r="B490" s="45">
        <f t="shared" si="20"/>
        <v>12068</v>
      </c>
      <c r="C490" s="2" t="s">
        <v>21</v>
      </c>
      <c r="D490" s="35">
        <v>300</v>
      </c>
      <c r="E490" s="45">
        <v>2841</v>
      </c>
    </row>
    <row r="491" spans="1:5" ht="23.25">
      <c r="A491" s="57">
        <v>12441200</v>
      </c>
      <c r="B491" s="45">
        <f t="shared" si="20"/>
        <v>10148981.43</v>
      </c>
      <c r="C491" s="2" t="s">
        <v>71</v>
      </c>
      <c r="D491" s="35">
        <v>1000</v>
      </c>
      <c r="E491" s="45">
        <v>4512418.46</v>
      </c>
    </row>
    <row r="492" spans="1:5" ht="23.25">
      <c r="A492" s="54">
        <v>12500000</v>
      </c>
      <c r="B492" s="45">
        <f t="shared" si="20"/>
        <v>10075472</v>
      </c>
      <c r="C492" s="34" t="s">
        <v>12</v>
      </c>
      <c r="D492" s="35">
        <v>2000</v>
      </c>
      <c r="E492" s="58"/>
    </row>
    <row r="493" spans="1:5" ht="24" thickBot="1">
      <c r="A493" s="54"/>
      <c r="B493" s="38">
        <f>SUM(B487:B492)</f>
        <v>20589659.41</v>
      </c>
      <c r="C493" s="34"/>
      <c r="D493" s="37"/>
      <c r="E493" s="38">
        <f>SUM(E487:E492)</f>
        <v>4573927.28</v>
      </c>
    </row>
    <row r="494" spans="1:5" ht="24" thickTop="1">
      <c r="A494" s="54"/>
      <c r="B494" s="44">
        <f aca="true" t="shared" si="21" ref="B494:B502">B393+E494</f>
        <v>378271.51</v>
      </c>
      <c r="C494" s="2" t="s">
        <v>35</v>
      </c>
      <c r="D494" s="37"/>
      <c r="E494" s="44">
        <v>33013.28</v>
      </c>
    </row>
    <row r="495" spans="1:5" ht="23.25">
      <c r="A495" s="59"/>
      <c r="B495" s="44">
        <f t="shared" si="21"/>
        <v>22285</v>
      </c>
      <c r="C495" s="2" t="s">
        <v>5</v>
      </c>
      <c r="D495" s="60"/>
      <c r="E495" s="45">
        <v>1280</v>
      </c>
    </row>
    <row r="496" spans="1:5" ht="23.25">
      <c r="A496" s="59"/>
      <c r="B496" s="44">
        <f t="shared" si="21"/>
        <v>4546600</v>
      </c>
      <c r="C496" s="2" t="s">
        <v>84</v>
      </c>
      <c r="D496" s="60"/>
      <c r="E496" s="45">
        <v>2272800</v>
      </c>
    </row>
    <row r="497" spans="1:5" ht="23.25">
      <c r="A497" s="6"/>
      <c r="B497" s="44">
        <f t="shared" si="21"/>
        <v>611000</v>
      </c>
      <c r="C497" s="2" t="s">
        <v>85</v>
      </c>
      <c r="D497" s="55"/>
      <c r="E497" s="45">
        <v>306000</v>
      </c>
    </row>
    <row r="498" spans="1:5" ht="23.25">
      <c r="A498" s="6"/>
      <c r="B498" s="44">
        <f t="shared" si="21"/>
        <v>3000</v>
      </c>
      <c r="C498" s="2" t="s">
        <v>6</v>
      </c>
      <c r="D498" s="55"/>
      <c r="E498" s="45"/>
    </row>
    <row r="499" spans="1:5" ht="23.25">
      <c r="A499" s="6"/>
      <c r="B499" s="44">
        <f t="shared" si="21"/>
        <v>168176</v>
      </c>
      <c r="C499" s="2" t="s">
        <v>88</v>
      </c>
      <c r="D499" s="55"/>
      <c r="E499" s="45"/>
    </row>
    <row r="500" spans="1:5" ht="23.25">
      <c r="A500" s="6"/>
      <c r="B500" s="44">
        <f t="shared" si="21"/>
        <v>445</v>
      </c>
      <c r="C500" s="2" t="s">
        <v>10</v>
      </c>
      <c r="D500" s="55"/>
      <c r="E500" s="45"/>
    </row>
    <row r="501" spans="1:5" ht="23.25">
      <c r="A501" s="6"/>
      <c r="B501" s="44">
        <f t="shared" si="21"/>
        <v>700</v>
      </c>
      <c r="C501" s="2" t="s">
        <v>4</v>
      </c>
      <c r="D501" s="55"/>
      <c r="E501" s="45"/>
    </row>
    <row r="502" spans="1:5" ht="23.25">
      <c r="A502" s="6"/>
      <c r="B502" s="44">
        <f t="shared" si="21"/>
        <v>456550</v>
      </c>
      <c r="C502" s="2" t="s">
        <v>92</v>
      </c>
      <c r="D502" s="55"/>
      <c r="E502" s="45"/>
    </row>
    <row r="503" spans="1:5" ht="23.25">
      <c r="A503" s="6"/>
      <c r="B503" s="44"/>
      <c r="C503" s="2"/>
      <c r="D503" s="55"/>
      <c r="E503" s="45"/>
    </row>
    <row r="504" spans="1:5" ht="23.25">
      <c r="A504" s="6"/>
      <c r="B504" s="36">
        <f>B403+E504</f>
        <v>0</v>
      </c>
      <c r="C504" s="2"/>
      <c r="D504" s="55"/>
      <c r="E504" s="58"/>
    </row>
    <row r="505" spans="1:5" ht="24" thickBot="1">
      <c r="A505" s="6"/>
      <c r="B505" s="74">
        <f>B404+E505</f>
        <v>6187027.51</v>
      </c>
      <c r="C505" s="39"/>
      <c r="D505" s="61"/>
      <c r="E505" s="38">
        <f>SUM(E494:E504)</f>
        <v>2613093.28</v>
      </c>
    </row>
    <row r="506" spans="1:5" ht="24.75" thickBot="1" thickTop="1">
      <c r="A506" s="62">
        <f>SUM(A487:A505)</f>
        <v>25500000</v>
      </c>
      <c r="B506" s="38">
        <f>B405+E506</f>
        <v>26776686.92</v>
      </c>
      <c r="C506" s="97" t="s">
        <v>72</v>
      </c>
      <c r="D506" s="98"/>
      <c r="E506" s="63">
        <f>E493+E505</f>
        <v>7187020.5600000005</v>
      </c>
    </row>
    <row r="507" spans="1:5" ht="24" thickTop="1">
      <c r="A507" s="1"/>
      <c r="B507" s="42"/>
      <c r="C507" s="7"/>
      <c r="D507" s="7"/>
      <c r="E507" s="42"/>
    </row>
    <row r="508" spans="1:5" ht="23.25">
      <c r="A508" s="1"/>
      <c r="B508" s="42"/>
      <c r="C508" s="7"/>
      <c r="D508" s="7"/>
      <c r="E508" s="42"/>
    </row>
    <row r="509" spans="1:5" ht="23.25">
      <c r="A509" s="1"/>
      <c r="B509" s="42"/>
      <c r="C509" s="7"/>
      <c r="D509" s="7"/>
      <c r="E509" s="42"/>
    </row>
    <row r="510" spans="1:5" ht="23.25">
      <c r="A510" s="1"/>
      <c r="B510" s="42"/>
      <c r="C510" s="7"/>
      <c r="D510" s="7"/>
      <c r="E510" s="42"/>
    </row>
    <row r="511" spans="1:5" ht="23.25">
      <c r="A511" s="1"/>
      <c r="B511" s="1"/>
      <c r="C511" s="3" t="s">
        <v>73</v>
      </c>
      <c r="D511" s="3"/>
      <c r="E511" s="1"/>
    </row>
    <row r="512" spans="1:5" ht="23.25">
      <c r="A512" s="91" t="s">
        <v>63</v>
      </c>
      <c r="B512" s="92"/>
      <c r="C512" s="93" t="s">
        <v>0</v>
      </c>
      <c r="D512" s="93" t="s">
        <v>1</v>
      </c>
      <c r="E512" s="51" t="s">
        <v>59</v>
      </c>
    </row>
    <row r="513" spans="1:5" ht="23.25">
      <c r="A513" s="40" t="s">
        <v>58</v>
      </c>
      <c r="B513" s="40" t="s">
        <v>64</v>
      </c>
      <c r="C513" s="94"/>
      <c r="D513" s="94"/>
      <c r="E513" s="40" t="s">
        <v>64</v>
      </c>
    </row>
    <row r="514" spans="1:5" ht="23.25">
      <c r="A514" s="52" t="s">
        <v>65</v>
      </c>
      <c r="B514" s="52" t="s">
        <v>65</v>
      </c>
      <c r="C514" s="95"/>
      <c r="D514" s="95"/>
      <c r="E514" s="52" t="s">
        <v>65</v>
      </c>
    </row>
    <row r="515" spans="1:5" ht="23.25">
      <c r="A515" s="5"/>
      <c r="B515" s="5"/>
      <c r="C515" s="43" t="s">
        <v>74</v>
      </c>
      <c r="D515" s="53"/>
      <c r="E515" s="5"/>
    </row>
    <row r="516" spans="1:5" ht="23.25">
      <c r="A516" s="64">
        <v>3268190</v>
      </c>
      <c r="B516" s="45">
        <f aca="true" t="shared" si="22" ref="B516:B527">B419+E516</f>
        <v>1499417.5</v>
      </c>
      <c r="C516" s="2" t="s">
        <v>7</v>
      </c>
      <c r="D516" s="65">
        <v>0</v>
      </c>
      <c r="E516" s="45">
        <v>518120</v>
      </c>
    </row>
    <row r="517" spans="1:5" ht="23.25">
      <c r="A517" s="64">
        <v>6852780</v>
      </c>
      <c r="B517" s="45">
        <f t="shared" si="22"/>
        <v>3288689</v>
      </c>
      <c r="C517" s="2" t="s">
        <v>8</v>
      </c>
      <c r="D517" s="65">
        <v>100</v>
      </c>
      <c r="E517" s="45">
        <v>460625</v>
      </c>
    </row>
    <row r="518" spans="1:5" ht="23.25">
      <c r="A518" s="64">
        <v>613680</v>
      </c>
      <c r="B518" s="45">
        <f t="shared" si="22"/>
        <v>340045</v>
      </c>
      <c r="C518" s="2" t="s">
        <v>13</v>
      </c>
      <c r="D518" s="65">
        <v>120</v>
      </c>
      <c r="E518" s="45">
        <v>49375</v>
      </c>
    </row>
    <row r="519" spans="1:5" ht="23.25">
      <c r="A519" s="64">
        <v>2826000</v>
      </c>
      <c r="B519" s="45">
        <f t="shared" si="22"/>
        <v>1450640</v>
      </c>
      <c r="C519" s="2" t="s">
        <v>14</v>
      </c>
      <c r="D519" s="65">
        <v>130</v>
      </c>
      <c r="E519" s="45">
        <v>199520</v>
      </c>
    </row>
    <row r="520" spans="1:5" ht="23.25">
      <c r="A520" s="64">
        <v>994130</v>
      </c>
      <c r="B520" s="45">
        <f t="shared" si="22"/>
        <v>182801</v>
      </c>
      <c r="C520" s="2" t="s">
        <v>10</v>
      </c>
      <c r="D520" s="65">
        <v>200</v>
      </c>
      <c r="E520" s="45">
        <v>17801</v>
      </c>
    </row>
    <row r="521" spans="1:5" ht="23.25">
      <c r="A521" s="64">
        <v>4022240</v>
      </c>
      <c r="B521" s="45">
        <f t="shared" si="22"/>
        <v>1661361.2</v>
      </c>
      <c r="C521" s="2" t="s">
        <v>6</v>
      </c>
      <c r="D521" s="65">
        <v>250</v>
      </c>
      <c r="E521" s="45">
        <v>222804.68</v>
      </c>
    </row>
    <row r="522" spans="1:5" ht="23.25">
      <c r="A522" s="64">
        <v>1760280</v>
      </c>
      <c r="B522" s="45">
        <f t="shared" si="22"/>
        <v>824125.03</v>
      </c>
      <c r="C522" s="2" t="s">
        <v>15</v>
      </c>
      <c r="D522" s="65">
        <v>270</v>
      </c>
      <c r="E522" s="45">
        <v>201063.94</v>
      </c>
    </row>
    <row r="523" spans="1:5" ht="23.25">
      <c r="A523" s="66">
        <v>365000</v>
      </c>
      <c r="B523" s="45">
        <f t="shared" si="22"/>
        <v>172487.24</v>
      </c>
      <c r="C523" s="2" t="s">
        <v>16</v>
      </c>
      <c r="D523" s="65">
        <v>300</v>
      </c>
      <c r="E523" s="45">
        <v>47106.96</v>
      </c>
    </row>
    <row r="524" spans="1:5" ht="23.25">
      <c r="A524" s="64">
        <v>940600</v>
      </c>
      <c r="B524" s="45">
        <f t="shared" si="22"/>
        <v>468900</v>
      </c>
      <c r="C524" s="2" t="s">
        <v>17</v>
      </c>
      <c r="D524" s="65">
        <v>400</v>
      </c>
      <c r="E524" s="45"/>
    </row>
    <row r="525" spans="1:5" ht="23.25">
      <c r="A525" s="67">
        <v>3837100</v>
      </c>
      <c r="B525" s="45">
        <f t="shared" si="22"/>
        <v>143700</v>
      </c>
      <c r="C525" s="34" t="s">
        <v>18</v>
      </c>
      <c r="D525" s="65">
        <v>450</v>
      </c>
      <c r="E525" s="45"/>
    </row>
    <row r="526" spans="1:5" ht="23.25">
      <c r="A526" s="68">
        <v>0</v>
      </c>
      <c r="B526" s="45">
        <f t="shared" si="22"/>
        <v>0</v>
      </c>
      <c r="C526" s="2" t="s">
        <v>19</v>
      </c>
      <c r="D526" s="65">
        <v>500</v>
      </c>
      <c r="E526" s="45">
        <v>0</v>
      </c>
    </row>
    <row r="527" spans="1:5" ht="23.25">
      <c r="A527" s="68">
        <v>20000</v>
      </c>
      <c r="B527" s="45">
        <f t="shared" si="22"/>
        <v>0</v>
      </c>
      <c r="C527" s="2" t="s">
        <v>20</v>
      </c>
      <c r="D527" s="65"/>
      <c r="E527" s="69">
        <v>0</v>
      </c>
    </row>
    <row r="528" spans="1:5" ht="24" thickBot="1">
      <c r="A528" s="68"/>
      <c r="B528" s="38">
        <f>SUM(B516:B527)</f>
        <v>10032165.969999999</v>
      </c>
      <c r="C528" s="2"/>
      <c r="D528" s="65"/>
      <c r="E528" s="38">
        <f>SUM(E516:E527)</f>
        <v>1716416.5799999998</v>
      </c>
    </row>
    <row r="529" spans="1:5" ht="24" thickTop="1">
      <c r="A529" s="64"/>
      <c r="B529" s="44">
        <f aca="true" t="shared" si="23" ref="B529:B534">B432+E529</f>
        <v>403265.18000000005</v>
      </c>
      <c r="C529" s="2" t="s">
        <v>35</v>
      </c>
      <c r="D529" s="65"/>
      <c r="E529" s="44">
        <v>39147.4</v>
      </c>
    </row>
    <row r="530" spans="1:5" ht="23.25">
      <c r="A530" s="64"/>
      <c r="B530" s="44">
        <f t="shared" si="23"/>
        <v>1863185</v>
      </c>
      <c r="C530" s="2" t="s">
        <v>5</v>
      </c>
      <c r="D530" s="65"/>
      <c r="E530" s="45">
        <v>46000</v>
      </c>
    </row>
    <row r="531" spans="1:5" ht="23.25">
      <c r="A531" s="6"/>
      <c r="B531" s="44">
        <f t="shared" si="23"/>
        <v>1848716</v>
      </c>
      <c r="C531" s="2" t="s">
        <v>4</v>
      </c>
      <c r="D531" s="65"/>
      <c r="E531" s="45">
        <v>452100</v>
      </c>
    </row>
    <row r="532" spans="1:5" ht="23.25">
      <c r="A532" s="6"/>
      <c r="B532" s="44">
        <f t="shared" si="23"/>
        <v>2576</v>
      </c>
      <c r="C532" s="2" t="s">
        <v>9</v>
      </c>
      <c r="D532" s="55"/>
      <c r="E532" s="45"/>
    </row>
    <row r="533" spans="1:5" ht="23.25">
      <c r="A533" s="6"/>
      <c r="B533" s="44">
        <f t="shared" si="23"/>
        <v>390905.96</v>
      </c>
      <c r="C533" s="2" t="s">
        <v>86</v>
      </c>
      <c r="D533" s="55"/>
      <c r="E533" s="45"/>
    </row>
    <row r="534" spans="1:5" ht="23.25">
      <c r="A534" s="6"/>
      <c r="B534" s="44">
        <f t="shared" si="23"/>
        <v>5446760</v>
      </c>
      <c r="C534" s="2" t="s">
        <v>11</v>
      </c>
      <c r="D534" s="55"/>
      <c r="E534" s="45"/>
    </row>
    <row r="535" spans="1:5" ht="24" thickBot="1">
      <c r="A535" s="6"/>
      <c r="B535" s="38">
        <f>B441+E535</f>
        <v>9955408.14</v>
      </c>
      <c r="C535" s="2"/>
      <c r="D535" s="61"/>
      <c r="E535" s="38">
        <f>SUM(E529:E534)</f>
        <v>537247.4</v>
      </c>
    </row>
    <row r="536" spans="1:5" ht="24.75" thickBot="1" thickTop="1">
      <c r="A536" s="62">
        <f>SUM(A516:A535)</f>
        <v>25500000</v>
      </c>
      <c r="B536" s="63">
        <f>B442+E536</f>
        <v>19987574.11</v>
      </c>
      <c r="C536" s="47" t="s">
        <v>75</v>
      </c>
      <c r="D536" s="47"/>
      <c r="E536" s="63">
        <f>E528+E535</f>
        <v>2253663.98</v>
      </c>
    </row>
    <row r="537" spans="1:5" ht="24" thickTop="1">
      <c r="A537" s="1"/>
      <c r="B537" s="70">
        <f>B506-B536</f>
        <v>6789112.810000002</v>
      </c>
      <c r="C537" s="47" t="s">
        <v>76</v>
      </c>
      <c r="D537" s="3"/>
      <c r="E537" s="71">
        <f>E506-E536</f>
        <v>4933356.58</v>
      </c>
    </row>
    <row r="538" spans="1:5" ht="23.25">
      <c r="A538" s="1"/>
      <c r="B538" s="59"/>
      <c r="C538" s="47" t="s">
        <v>77</v>
      </c>
      <c r="D538" s="3"/>
      <c r="E538" s="71"/>
    </row>
    <row r="539" spans="1:5" ht="23.25">
      <c r="A539" s="1"/>
      <c r="B539" s="72"/>
      <c r="C539" s="73" t="s">
        <v>78</v>
      </c>
      <c r="D539" s="3"/>
      <c r="E539" s="72"/>
    </row>
    <row r="540" spans="1:5" ht="24" thickBot="1">
      <c r="A540" s="1"/>
      <c r="B540" s="38">
        <f>B485+B506-B536</f>
        <v>32482325.230000004</v>
      </c>
      <c r="C540" s="47" t="s">
        <v>79</v>
      </c>
      <c r="D540" s="3"/>
      <c r="E540" s="38">
        <f>E485+E506-E536</f>
        <v>32482325.23</v>
      </c>
    </row>
    <row r="541" spans="1:5" ht="24" thickTop="1">
      <c r="A541" s="1"/>
      <c r="B541" s="42"/>
      <c r="C541" s="47"/>
      <c r="D541" s="3"/>
      <c r="E541" s="42"/>
    </row>
    <row r="542" ht="23.25">
      <c r="C542" s="2" t="s">
        <v>80</v>
      </c>
    </row>
    <row r="543" ht="23.25">
      <c r="C543" s="2" t="s">
        <v>96</v>
      </c>
    </row>
    <row r="544" ht="23.25">
      <c r="C544" s="2" t="s">
        <v>94</v>
      </c>
    </row>
    <row r="545" spans="1:5" ht="23.25">
      <c r="A545" s="49" t="s">
        <v>22</v>
      </c>
      <c r="B545" s="1"/>
      <c r="C545" s="2"/>
      <c r="D545" s="50" t="s">
        <v>97</v>
      </c>
      <c r="E545" s="1"/>
    </row>
    <row r="546" spans="1:5" ht="23.25">
      <c r="A546" s="1"/>
      <c r="B546" s="1"/>
      <c r="C546" s="2"/>
      <c r="D546" s="3"/>
      <c r="E546" s="1"/>
    </row>
    <row r="547" spans="1:5" ht="23.25">
      <c r="A547" s="96" t="s">
        <v>61</v>
      </c>
      <c r="B547" s="96"/>
      <c r="C547" s="96"/>
      <c r="D547" s="96"/>
      <c r="E547" s="96"/>
    </row>
    <row r="548" spans="1:5" ht="23.25">
      <c r="A548" s="1"/>
      <c r="B548" s="1"/>
      <c r="C548" s="2"/>
      <c r="D548" s="50" t="s">
        <v>62</v>
      </c>
      <c r="E548" s="1"/>
    </row>
    <row r="549" spans="1:5" ht="23.25">
      <c r="A549" s="1"/>
      <c r="B549" s="1"/>
      <c r="C549" s="2"/>
      <c r="D549" s="3"/>
      <c r="E549" s="1"/>
    </row>
    <row r="550" spans="1:5" ht="23.25">
      <c r="A550" s="91" t="s">
        <v>63</v>
      </c>
      <c r="B550" s="92"/>
      <c r="C550" s="93" t="s">
        <v>0</v>
      </c>
      <c r="D550" s="93" t="s">
        <v>1</v>
      </c>
      <c r="E550" s="51" t="s">
        <v>59</v>
      </c>
    </row>
    <row r="551" spans="1:5" ht="23.25">
      <c r="A551" s="40" t="s">
        <v>58</v>
      </c>
      <c r="B551" s="40" t="s">
        <v>64</v>
      </c>
      <c r="C551" s="94"/>
      <c r="D551" s="94"/>
      <c r="E551" s="40" t="s">
        <v>64</v>
      </c>
    </row>
    <row r="552" spans="1:5" ht="23.25">
      <c r="A552" s="52" t="s">
        <v>65</v>
      </c>
      <c r="B552" s="52" t="s">
        <v>65</v>
      </c>
      <c r="C552" s="95"/>
      <c r="D552" s="95"/>
      <c r="E552" s="52" t="s">
        <v>65</v>
      </c>
    </row>
    <row r="553" spans="1:5" ht="23.25">
      <c r="A553" s="5"/>
      <c r="B553" s="5">
        <v>25693212.42</v>
      </c>
      <c r="C553" s="4" t="s">
        <v>66</v>
      </c>
      <c r="D553" s="53"/>
      <c r="E553" s="5">
        <v>32482325.23</v>
      </c>
    </row>
    <row r="554" spans="1:5" ht="23.25">
      <c r="A554" s="54"/>
      <c r="B554" s="6"/>
      <c r="C554" s="4" t="s">
        <v>67</v>
      </c>
      <c r="D554" s="55"/>
      <c r="E554" s="56"/>
    </row>
    <row r="555" spans="1:5" ht="23.25">
      <c r="A555" s="54">
        <v>144000</v>
      </c>
      <c r="B555" s="45">
        <f>B487+E555</f>
        <v>158706.71</v>
      </c>
      <c r="C555" s="2" t="s">
        <v>68</v>
      </c>
      <c r="D555" s="35">
        <v>100</v>
      </c>
      <c r="E555" s="45">
        <v>4801.34</v>
      </c>
    </row>
    <row r="556" spans="1:5" ht="23.25">
      <c r="A556" s="54">
        <v>108700</v>
      </c>
      <c r="B556" s="45">
        <f aca="true" t="shared" si="24" ref="B556:B561">B488+E556</f>
        <v>103125.5</v>
      </c>
      <c r="C556" s="2" t="s">
        <v>69</v>
      </c>
      <c r="D556" s="35">
        <v>120</v>
      </c>
      <c r="E556" s="45">
        <v>11756</v>
      </c>
    </row>
    <row r="557" spans="1:5" ht="23.25">
      <c r="A557" s="54">
        <v>276000</v>
      </c>
      <c r="B557" s="45">
        <f t="shared" si="24"/>
        <v>114063.11</v>
      </c>
      <c r="C557" s="2" t="s">
        <v>70</v>
      </c>
      <c r="D557" s="35">
        <v>200</v>
      </c>
      <c r="E557" s="45">
        <v>6200</v>
      </c>
    </row>
    <row r="558" spans="1:5" ht="23.25">
      <c r="A558" s="54">
        <v>30100</v>
      </c>
      <c r="B558" s="45">
        <f t="shared" si="24"/>
        <v>31068</v>
      </c>
      <c r="C558" s="2" t="s">
        <v>21</v>
      </c>
      <c r="D558" s="35">
        <v>300</v>
      </c>
      <c r="E558" s="45">
        <v>19000</v>
      </c>
    </row>
    <row r="559" spans="1:5" ht="23.25">
      <c r="A559" s="57">
        <v>12441200</v>
      </c>
      <c r="B559" s="45">
        <f t="shared" si="24"/>
        <v>10805999.4</v>
      </c>
      <c r="C559" s="2" t="s">
        <v>71</v>
      </c>
      <c r="D559" s="35">
        <v>1000</v>
      </c>
      <c r="E559" s="45">
        <v>657017.97</v>
      </c>
    </row>
    <row r="560" spans="1:5" ht="23.25">
      <c r="A560" s="54">
        <v>12500000</v>
      </c>
      <c r="B560" s="58">
        <f t="shared" si="24"/>
        <v>10075472</v>
      </c>
      <c r="C560" s="34" t="s">
        <v>12</v>
      </c>
      <c r="D560" s="35">
        <v>2000</v>
      </c>
      <c r="E560" s="58"/>
    </row>
    <row r="561" spans="1:5" ht="24" thickBot="1">
      <c r="A561" s="54"/>
      <c r="B561" s="38">
        <f t="shared" si="24"/>
        <v>21288434.72</v>
      </c>
      <c r="C561" s="34"/>
      <c r="D561" s="37"/>
      <c r="E561" s="38">
        <f>SUM(E555:E560)</f>
        <v>698775.3099999999</v>
      </c>
    </row>
    <row r="562" spans="1:5" ht="24" thickTop="1">
      <c r="A562" s="54"/>
      <c r="B562" s="44">
        <f>B494+E562</f>
        <v>404940.94</v>
      </c>
      <c r="C562" s="2" t="s">
        <v>35</v>
      </c>
      <c r="D562" s="37"/>
      <c r="E562" s="44">
        <v>26669.43</v>
      </c>
    </row>
    <row r="563" spans="1:5" ht="23.25">
      <c r="A563" s="59"/>
      <c r="B563" s="44">
        <f aca="true" t="shared" si="25" ref="B563:B572">B495+E563</f>
        <v>126525</v>
      </c>
      <c r="C563" s="2" t="s">
        <v>5</v>
      </c>
      <c r="D563" s="60"/>
      <c r="E563" s="45">
        <v>104240</v>
      </c>
    </row>
    <row r="564" spans="1:5" ht="23.25">
      <c r="A564" s="59"/>
      <c r="B564" s="44">
        <f t="shared" si="25"/>
        <v>4546600</v>
      </c>
      <c r="C564" s="2" t="s">
        <v>84</v>
      </c>
      <c r="D564" s="60"/>
      <c r="E564" s="45"/>
    </row>
    <row r="565" spans="1:5" ht="23.25">
      <c r="A565" s="6"/>
      <c r="B565" s="44">
        <f t="shared" si="25"/>
        <v>611000</v>
      </c>
      <c r="C565" s="2" t="s">
        <v>85</v>
      </c>
      <c r="D565" s="55"/>
      <c r="E565" s="45"/>
    </row>
    <row r="566" spans="1:5" ht="23.25">
      <c r="A566" s="6"/>
      <c r="B566" s="44">
        <f t="shared" si="25"/>
        <v>3000</v>
      </c>
      <c r="C566" s="2" t="s">
        <v>6</v>
      </c>
      <c r="D566" s="55"/>
      <c r="E566" s="45"/>
    </row>
    <row r="567" spans="1:5" ht="23.25">
      <c r="A567" s="6"/>
      <c r="B567" s="44">
        <f t="shared" si="25"/>
        <v>224336</v>
      </c>
      <c r="C567" s="2" t="s">
        <v>88</v>
      </c>
      <c r="D567" s="55"/>
      <c r="E567" s="45">
        <v>56160</v>
      </c>
    </row>
    <row r="568" spans="1:5" ht="23.25">
      <c r="A568" s="6"/>
      <c r="B568" s="44">
        <f t="shared" si="25"/>
        <v>445</v>
      </c>
      <c r="C568" s="2" t="s">
        <v>10</v>
      </c>
      <c r="D568" s="55"/>
      <c r="E568" s="45"/>
    </row>
    <row r="569" spans="1:5" ht="23.25">
      <c r="A569" s="6"/>
      <c r="B569" s="44">
        <f t="shared" si="25"/>
        <v>700</v>
      </c>
      <c r="C569" s="2" t="s">
        <v>4</v>
      </c>
      <c r="D569" s="55"/>
      <c r="E569" s="45"/>
    </row>
    <row r="570" spans="1:5" ht="23.25">
      <c r="A570" s="6"/>
      <c r="B570" s="44">
        <f t="shared" si="25"/>
        <v>456550</v>
      </c>
      <c r="C570" s="2" t="s">
        <v>92</v>
      </c>
      <c r="D570" s="55"/>
      <c r="E570" s="45"/>
    </row>
    <row r="571" spans="1:5" ht="23.25">
      <c r="A571" s="6"/>
      <c r="B571" s="44">
        <f t="shared" si="25"/>
        <v>0</v>
      </c>
      <c r="C571" s="2"/>
      <c r="D571" s="55"/>
      <c r="E571" s="45"/>
    </row>
    <row r="572" spans="1:5" ht="23.25">
      <c r="A572" s="6"/>
      <c r="B572" s="44">
        <f t="shared" si="25"/>
        <v>0</v>
      </c>
      <c r="C572" s="2"/>
      <c r="D572" s="55"/>
      <c r="E572" s="58"/>
    </row>
    <row r="573" spans="1:5" ht="24" thickBot="1">
      <c r="A573" s="6"/>
      <c r="B573" s="38">
        <f>SUM(B562:B572)</f>
        <v>6374096.9399999995</v>
      </c>
      <c r="C573" s="39"/>
      <c r="D573" s="61"/>
      <c r="E573" s="38">
        <f>SUM(E562:E572)</f>
        <v>187069.43</v>
      </c>
    </row>
    <row r="574" spans="1:5" ht="24.75" thickBot="1" thickTop="1">
      <c r="A574" s="62">
        <f>SUM(A555:A573)</f>
        <v>25500000</v>
      </c>
      <c r="B574" s="63">
        <f>B561+B573</f>
        <v>27662531.659999996</v>
      </c>
      <c r="C574" s="97" t="s">
        <v>72</v>
      </c>
      <c r="D574" s="98"/>
      <c r="E574" s="63">
        <f>E561+E573</f>
        <v>885844.74</v>
      </c>
    </row>
    <row r="575" spans="1:5" ht="24" thickTop="1">
      <c r="A575" s="1"/>
      <c r="B575" s="42"/>
      <c r="C575" s="7"/>
      <c r="D575" s="7"/>
      <c r="E575" s="42"/>
    </row>
    <row r="576" spans="1:5" ht="23.25">
      <c r="A576" s="1"/>
      <c r="B576" s="42"/>
      <c r="C576" s="7"/>
      <c r="D576" s="7"/>
      <c r="E576" s="42"/>
    </row>
    <row r="577" spans="1:5" ht="23.25">
      <c r="A577" s="1"/>
      <c r="B577" s="42"/>
      <c r="C577" s="7"/>
      <c r="D577" s="7"/>
      <c r="E577" s="42"/>
    </row>
    <row r="578" spans="1:5" ht="23.25">
      <c r="A578" s="1"/>
      <c r="B578" s="42"/>
      <c r="C578" s="7"/>
      <c r="D578" s="7"/>
      <c r="E578" s="42"/>
    </row>
    <row r="579" spans="1:5" ht="23.25">
      <c r="A579" s="1"/>
      <c r="B579" s="1"/>
      <c r="C579" s="3" t="s">
        <v>73</v>
      </c>
      <c r="D579" s="3"/>
      <c r="E579" s="1"/>
    </row>
    <row r="580" spans="1:5" ht="23.25">
      <c r="A580" s="91" t="s">
        <v>63</v>
      </c>
      <c r="B580" s="92"/>
      <c r="C580" s="93" t="s">
        <v>0</v>
      </c>
      <c r="D580" s="93" t="s">
        <v>1</v>
      </c>
      <c r="E580" s="51" t="s">
        <v>59</v>
      </c>
    </row>
    <row r="581" spans="1:5" ht="23.25">
      <c r="A581" s="40" t="s">
        <v>58</v>
      </c>
      <c r="B581" s="40" t="s">
        <v>64</v>
      </c>
      <c r="C581" s="94"/>
      <c r="D581" s="94"/>
      <c r="E581" s="40" t="s">
        <v>64</v>
      </c>
    </row>
    <row r="582" spans="1:5" ht="23.25">
      <c r="A582" s="52" t="s">
        <v>65</v>
      </c>
      <c r="B582" s="52" t="s">
        <v>65</v>
      </c>
      <c r="C582" s="95"/>
      <c r="D582" s="95"/>
      <c r="E582" s="52" t="s">
        <v>65</v>
      </c>
    </row>
    <row r="583" spans="1:5" ht="23.25">
      <c r="A583" s="5"/>
      <c r="B583" s="5"/>
      <c r="C583" s="43" t="s">
        <v>74</v>
      </c>
      <c r="D583" s="53"/>
      <c r="E583" s="5"/>
    </row>
    <row r="584" spans="1:5" ht="23.25">
      <c r="A584" s="64">
        <v>3268190</v>
      </c>
      <c r="B584" s="45">
        <f>B516+E584</f>
        <v>2175772.5</v>
      </c>
      <c r="C584" s="2" t="s">
        <v>7</v>
      </c>
      <c r="D584" s="65">
        <v>0</v>
      </c>
      <c r="E584" s="45">
        <v>676355</v>
      </c>
    </row>
    <row r="585" spans="1:5" ht="23.25">
      <c r="A585" s="64">
        <v>6852780</v>
      </c>
      <c r="B585" s="45">
        <f aca="true" t="shared" si="26" ref="B585:B595">B517+E585</f>
        <v>3749314</v>
      </c>
      <c r="C585" s="2" t="s">
        <v>8</v>
      </c>
      <c r="D585" s="65">
        <v>100</v>
      </c>
      <c r="E585" s="45">
        <v>460625</v>
      </c>
    </row>
    <row r="586" spans="1:5" ht="23.25">
      <c r="A586" s="64">
        <v>613680</v>
      </c>
      <c r="B586" s="45">
        <f t="shared" si="26"/>
        <v>389420</v>
      </c>
      <c r="C586" s="2" t="s">
        <v>13</v>
      </c>
      <c r="D586" s="65">
        <v>120</v>
      </c>
      <c r="E586" s="45">
        <v>49375</v>
      </c>
    </row>
    <row r="587" spans="1:5" ht="23.25">
      <c r="A587" s="64">
        <v>2826000</v>
      </c>
      <c r="B587" s="45">
        <f t="shared" si="26"/>
        <v>1650160</v>
      </c>
      <c r="C587" s="2" t="s">
        <v>14</v>
      </c>
      <c r="D587" s="65">
        <v>130</v>
      </c>
      <c r="E587" s="45">
        <v>199520</v>
      </c>
    </row>
    <row r="588" spans="1:5" ht="23.25">
      <c r="A588" s="64">
        <v>994130</v>
      </c>
      <c r="B588" s="45">
        <f t="shared" si="26"/>
        <v>218047.5</v>
      </c>
      <c r="C588" s="2" t="s">
        <v>10</v>
      </c>
      <c r="D588" s="65">
        <v>200</v>
      </c>
      <c r="E588" s="45">
        <v>35246.5</v>
      </c>
    </row>
    <row r="589" spans="1:5" ht="23.25">
      <c r="A589" s="64">
        <v>4022240</v>
      </c>
      <c r="B589" s="45">
        <f t="shared" si="26"/>
        <v>1914099.2</v>
      </c>
      <c r="C589" s="2" t="s">
        <v>6</v>
      </c>
      <c r="D589" s="65">
        <v>250</v>
      </c>
      <c r="E589" s="45">
        <v>252738</v>
      </c>
    </row>
    <row r="590" spans="1:5" ht="23.25">
      <c r="A590" s="64">
        <v>1760280</v>
      </c>
      <c r="B590" s="45">
        <f t="shared" si="26"/>
        <v>915812.9</v>
      </c>
      <c r="C590" s="2" t="s">
        <v>15</v>
      </c>
      <c r="D590" s="65">
        <v>270</v>
      </c>
      <c r="E590" s="45">
        <v>91687.87</v>
      </c>
    </row>
    <row r="591" spans="1:5" ht="23.25">
      <c r="A591" s="66">
        <v>365000</v>
      </c>
      <c r="B591" s="45">
        <f t="shared" si="26"/>
        <v>177654.58</v>
      </c>
      <c r="C591" s="2" t="s">
        <v>16</v>
      </c>
      <c r="D591" s="65">
        <v>300</v>
      </c>
      <c r="E591" s="45">
        <v>5167.34</v>
      </c>
    </row>
    <row r="592" spans="1:5" ht="23.25">
      <c r="A592" s="64">
        <v>940600</v>
      </c>
      <c r="B592" s="45">
        <f t="shared" si="26"/>
        <v>468900</v>
      </c>
      <c r="C592" s="2" t="s">
        <v>17</v>
      </c>
      <c r="D592" s="65">
        <v>400</v>
      </c>
      <c r="E592" s="45"/>
    </row>
    <row r="593" spans="1:5" ht="23.25">
      <c r="A593" s="67">
        <v>3837100</v>
      </c>
      <c r="B593" s="45">
        <f t="shared" si="26"/>
        <v>143700</v>
      </c>
      <c r="C593" s="34" t="s">
        <v>18</v>
      </c>
      <c r="D593" s="65">
        <v>450</v>
      </c>
      <c r="E593" s="45"/>
    </row>
    <row r="594" spans="1:5" ht="23.25">
      <c r="A594" s="68">
        <v>0</v>
      </c>
      <c r="B594" s="45">
        <f>B526+E594</f>
        <v>0</v>
      </c>
      <c r="C594" s="2" t="s">
        <v>19</v>
      </c>
      <c r="D594" s="65">
        <v>500</v>
      </c>
      <c r="E594" s="45"/>
    </row>
    <row r="595" spans="1:5" ht="23.25">
      <c r="A595" s="68">
        <v>20000</v>
      </c>
      <c r="B595" s="45">
        <f t="shared" si="26"/>
        <v>0</v>
      </c>
      <c r="C595" s="2" t="s">
        <v>20</v>
      </c>
      <c r="D595" s="65"/>
      <c r="E595" s="69"/>
    </row>
    <row r="596" spans="1:5" ht="24" thickBot="1">
      <c r="A596" s="68"/>
      <c r="B596" s="38">
        <f>SUM(B584:B595)</f>
        <v>11802880.68</v>
      </c>
      <c r="C596" s="2"/>
      <c r="D596" s="65"/>
      <c r="E596" s="38">
        <f>SUM(E584:E595)</f>
        <v>1770714.7100000002</v>
      </c>
    </row>
    <row r="597" spans="1:5" ht="24" thickTop="1">
      <c r="A597" s="64"/>
      <c r="B597" s="44">
        <f aca="true" t="shared" si="27" ref="B597:B603">B529+E597</f>
        <v>430309.81000000006</v>
      </c>
      <c r="C597" s="2" t="s">
        <v>35</v>
      </c>
      <c r="D597" s="65"/>
      <c r="E597" s="44">
        <v>27044.63</v>
      </c>
    </row>
    <row r="598" spans="1:5" ht="23.25">
      <c r="A598" s="64"/>
      <c r="B598" s="44">
        <f t="shared" si="27"/>
        <v>2936565</v>
      </c>
      <c r="C598" s="2" t="s">
        <v>5</v>
      </c>
      <c r="D598" s="65"/>
      <c r="E598" s="45">
        <v>1073380</v>
      </c>
    </row>
    <row r="599" spans="1:5" ht="23.25">
      <c r="A599" s="6"/>
      <c r="B599" s="44">
        <f t="shared" si="27"/>
        <v>1876796</v>
      </c>
      <c r="C599" s="2" t="s">
        <v>4</v>
      </c>
      <c r="D599" s="65"/>
      <c r="E599" s="45">
        <v>28080</v>
      </c>
    </row>
    <row r="600" spans="1:5" ht="23.25">
      <c r="A600" s="6"/>
      <c r="B600" s="44">
        <f t="shared" si="27"/>
        <v>2576</v>
      </c>
      <c r="C600" s="2" t="s">
        <v>9</v>
      </c>
      <c r="D600" s="55"/>
      <c r="E600" s="45"/>
    </row>
    <row r="601" spans="1:5" ht="23.25">
      <c r="A601" s="6"/>
      <c r="B601" s="44">
        <f t="shared" si="27"/>
        <v>390905.96</v>
      </c>
      <c r="C601" s="2" t="s">
        <v>86</v>
      </c>
      <c r="D601" s="55"/>
      <c r="E601" s="45"/>
    </row>
    <row r="602" spans="1:5" ht="23.25">
      <c r="A602" s="6"/>
      <c r="B602" s="44">
        <f t="shared" si="27"/>
        <v>5446760</v>
      </c>
      <c r="C602" s="2" t="s">
        <v>11</v>
      </c>
      <c r="D602" s="55"/>
      <c r="E602" s="45"/>
    </row>
    <row r="603" spans="1:5" ht="24" thickBot="1">
      <c r="A603" s="6"/>
      <c r="B603" s="38">
        <f t="shared" si="27"/>
        <v>11083912.77</v>
      </c>
      <c r="C603" s="2"/>
      <c r="D603" s="61"/>
      <c r="E603" s="38">
        <f>SUM(E597:E602)</f>
        <v>1128504.63</v>
      </c>
    </row>
    <row r="604" spans="1:5" ht="24.75" thickBot="1" thickTop="1">
      <c r="A604" s="62">
        <f>SUM(A584:A603)</f>
        <v>25500000</v>
      </c>
      <c r="B604" s="63">
        <f>B596+B603</f>
        <v>22886793.45</v>
      </c>
      <c r="C604" s="47" t="s">
        <v>75</v>
      </c>
      <c r="D604" s="47"/>
      <c r="E604" s="63">
        <f>E596+E603</f>
        <v>2899219.34</v>
      </c>
    </row>
    <row r="605" spans="1:5" ht="24" thickTop="1">
      <c r="A605" s="1"/>
      <c r="B605" s="70">
        <f>B574-B604</f>
        <v>4775738.209999997</v>
      </c>
      <c r="C605" s="47" t="s">
        <v>76</v>
      </c>
      <c r="D605" s="3"/>
      <c r="E605" s="71"/>
    </row>
    <row r="606" spans="1:5" ht="23.25">
      <c r="A606" s="1"/>
      <c r="B606" s="59"/>
      <c r="C606" s="47" t="s">
        <v>77</v>
      </c>
      <c r="D606" s="3"/>
      <c r="E606" s="71"/>
    </row>
    <row r="607" spans="1:5" ht="23.25">
      <c r="A607" s="1"/>
      <c r="B607" s="72"/>
      <c r="C607" s="73" t="s">
        <v>78</v>
      </c>
      <c r="D607" s="3"/>
      <c r="E607" s="72">
        <f>E574-E604</f>
        <v>-2013374.5999999999</v>
      </c>
    </row>
    <row r="608" spans="1:5" ht="24" thickBot="1">
      <c r="A608" s="1"/>
      <c r="B608" s="38">
        <f>B553+B574-B604</f>
        <v>30468950.63</v>
      </c>
      <c r="C608" s="47" t="s">
        <v>79</v>
      </c>
      <c r="D608" s="3"/>
      <c r="E608" s="38">
        <f>E553+E574-E604</f>
        <v>30468950.63</v>
      </c>
    </row>
    <row r="609" spans="1:5" ht="24" thickTop="1">
      <c r="A609" s="1"/>
      <c r="B609" s="42"/>
      <c r="C609" s="47"/>
      <c r="D609" s="3"/>
      <c r="E609" s="42"/>
    </row>
    <row r="610" ht="23.25">
      <c r="C610" s="2" t="s">
        <v>80</v>
      </c>
    </row>
    <row r="611" ht="23.25">
      <c r="C611" s="2" t="s">
        <v>96</v>
      </c>
    </row>
    <row r="612" ht="23.25">
      <c r="C612" s="2" t="s">
        <v>94</v>
      </c>
    </row>
    <row r="613" spans="1:5" ht="23.25">
      <c r="A613" s="49" t="s">
        <v>22</v>
      </c>
      <c r="B613" s="1"/>
      <c r="C613" s="2"/>
      <c r="D613" s="50" t="s">
        <v>125</v>
      </c>
      <c r="E613" s="1"/>
    </row>
    <row r="614" spans="1:5" ht="23.25">
      <c r="A614" s="1"/>
      <c r="B614" s="1"/>
      <c r="C614" s="2"/>
      <c r="D614" s="3"/>
      <c r="E614" s="1"/>
    </row>
    <row r="615" spans="1:5" ht="23.25">
      <c r="A615" s="96" t="s">
        <v>61</v>
      </c>
      <c r="B615" s="96"/>
      <c r="C615" s="96"/>
      <c r="D615" s="96"/>
      <c r="E615" s="96"/>
    </row>
    <row r="616" spans="1:5" ht="23.25">
      <c r="A616" s="1"/>
      <c r="B616" s="1"/>
      <c r="C616" s="2"/>
      <c r="D616" s="50" t="s">
        <v>126</v>
      </c>
      <c r="E616" s="1"/>
    </row>
    <row r="617" spans="1:5" ht="23.25">
      <c r="A617" s="1"/>
      <c r="B617" s="1"/>
      <c r="C617" s="2"/>
      <c r="D617" s="3"/>
      <c r="E617" s="1"/>
    </row>
    <row r="618" spans="1:5" ht="23.25">
      <c r="A618" s="91" t="s">
        <v>63</v>
      </c>
      <c r="B618" s="92"/>
      <c r="C618" s="93" t="s">
        <v>0</v>
      </c>
      <c r="D618" s="93" t="s">
        <v>1</v>
      </c>
      <c r="E618" s="51" t="s">
        <v>59</v>
      </c>
    </row>
    <row r="619" spans="1:5" ht="23.25">
      <c r="A619" s="40" t="s">
        <v>58</v>
      </c>
      <c r="B619" s="40" t="s">
        <v>64</v>
      </c>
      <c r="C619" s="94"/>
      <c r="D619" s="94"/>
      <c r="E619" s="40" t="s">
        <v>64</v>
      </c>
    </row>
    <row r="620" spans="1:5" ht="23.25">
      <c r="A620" s="52" t="s">
        <v>65</v>
      </c>
      <c r="B620" s="52" t="s">
        <v>65</v>
      </c>
      <c r="C620" s="95"/>
      <c r="D620" s="95"/>
      <c r="E620" s="52" t="s">
        <v>65</v>
      </c>
    </row>
    <row r="621" spans="1:5" ht="23.25">
      <c r="A621" s="5"/>
      <c r="B621" s="5">
        <v>25693212.42</v>
      </c>
      <c r="C621" s="4" t="s">
        <v>66</v>
      </c>
      <c r="D621" s="53"/>
      <c r="E621" s="5">
        <v>30468950.63</v>
      </c>
    </row>
    <row r="622" spans="1:5" ht="23.25">
      <c r="A622" s="54"/>
      <c r="B622" s="6"/>
      <c r="C622" s="4" t="s">
        <v>67</v>
      </c>
      <c r="D622" s="55"/>
      <c r="E622" s="56"/>
    </row>
    <row r="623" spans="1:5" ht="23.25">
      <c r="A623" s="54">
        <v>144000</v>
      </c>
      <c r="B623" s="45">
        <f>B555+E623</f>
        <v>158706.71</v>
      </c>
      <c r="C623" s="2" t="s">
        <v>68</v>
      </c>
      <c r="D623" s="35">
        <v>100</v>
      </c>
      <c r="E623" s="45">
        <v>0</v>
      </c>
    </row>
    <row r="624" spans="1:5" ht="23.25">
      <c r="A624" s="54">
        <v>108700</v>
      </c>
      <c r="B624" s="45">
        <f aca="true" t="shared" si="28" ref="B624:B629">B556+E624</f>
        <v>108348</v>
      </c>
      <c r="C624" s="2" t="s">
        <v>69</v>
      </c>
      <c r="D624" s="35">
        <v>120</v>
      </c>
      <c r="E624" s="45">
        <v>5222.5</v>
      </c>
    </row>
    <row r="625" spans="1:5" ht="23.25">
      <c r="A625" s="54">
        <v>276000</v>
      </c>
      <c r="B625" s="45">
        <f t="shared" si="28"/>
        <v>118913.11</v>
      </c>
      <c r="C625" s="2" t="s">
        <v>70</v>
      </c>
      <c r="D625" s="35">
        <v>200</v>
      </c>
      <c r="E625" s="45">
        <v>4850</v>
      </c>
    </row>
    <row r="626" spans="1:5" ht="23.25">
      <c r="A626" s="54">
        <v>30100</v>
      </c>
      <c r="B626" s="45">
        <f t="shared" si="28"/>
        <v>56121</v>
      </c>
      <c r="C626" s="2" t="s">
        <v>21</v>
      </c>
      <c r="D626" s="35">
        <v>300</v>
      </c>
      <c r="E626" s="45">
        <v>25053</v>
      </c>
    </row>
    <row r="627" spans="1:5" ht="23.25">
      <c r="A627" s="57">
        <v>12441200</v>
      </c>
      <c r="B627" s="45">
        <f t="shared" si="28"/>
        <v>12120967.72</v>
      </c>
      <c r="C627" s="2" t="s">
        <v>71</v>
      </c>
      <c r="D627" s="35">
        <v>1000</v>
      </c>
      <c r="E627" s="45">
        <v>1314968.32</v>
      </c>
    </row>
    <row r="628" spans="1:5" ht="23.25">
      <c r="A628" s="54">
        <v>12500000</v>
      </c>
      <c r="B628" s="58">
        <f t="shared" si="28"/>
        <v>10075472</v>
      </c>
      <c r="C628" s="34" t="s">
        <v>12</v>
      </c>
      <c r="D628" s="35">
        <v>2000</v>
      </c>
      <c r="E628" s="58"/>
    </row>
    <row r="629" spans="1:5" ht="24" thickBot="1">
      <c r="A629" s="54"/>
      <c r="B629" s="38">
        <f t="shared" si="28"/>
        <v>22638528.54</v>
      </c>
      <c r="C629" s="34"/>
      <c r="D629" s="37"/>
      <c r="E629" s="38">
        <f>SUM(E623:E628)</f>
        <v>1350093.82</v>
      </c>
    </row>
    <row r="630" spans="1:5" ht="24" thickTop="1">
      <c r="A630" s="54"/>
      <c r="B630" s="44">
        <f>B562+E630</f>
        <v>437631.34</v>
      </c>
      <c r="C630" s="2" t="s">
        <v>35</v>
      </c>
      <c r="D630" s="37"/>
      <c r="E630" s="44">
        <v>32690.4</v>
      </c>
    </row>
    <row r="631" spans="1:5" ht="23.25">
      <c r="A631" s="59"/>
      <c r="B631" s="44">
        <f aca="true" t="shared" si="29" ref="B631:B640">B563+E631</f>
        <v>151985</v>
      </c>
      <c r="C631" s="2" t="s">
        <v>5</v>
      </c>
      <c r="D631" s="60"/>
      <c r="E631" s="45">
        <v>25460</v>
      </c>
    </row>
    <row r="632" spans="1:5" ht="23.25">
      <c r="A632" s="59"/>
      <c r="B632" s="44">
        <f t="shared" si="29"/>
        <v>4546600</v>
      </c>
      <c r="C632" s="2" t="s">
        <v>84</v>
      </c>
      <c r="D632" s="60"/>
      <c r="E632" s="45"/>
    </row>
    <row r="633" spans="1:5" ht="23.25">
      <c r="A633" s="6"/>
      <c r="B633" s="44">
        <f t="shared" si="29"/>
        <v>611000</v>
      </c>
      <c r="C633" s="2" t="s">
        <v>85</v>
      </c>
      <c r="D633" s="55"/>
      <c r="E633" s="45"/>
    </row>
    <row r="634" spans="1:5" ht="23.25">
      <c r="A634" s="6"/>
      <c r="B634" s="44">
        <f t="shared" si="29"/>
        <v>3000</v>
      </c>
      <c r="C634" s="2" t="s">
        <v>6</v>
      </c>
      <c r="D634" s="55"/>
      <c r="E634" s="45"/>
    </row>
    <row r="635" spans="1:5" ht="23.25">
      <c r="A635" s="6"/>
      <c r="B635" s="44">
        <f t="shared" si="29"/>
        <v>252416</v>
      </c>
      <c r="C635" s="2" t="s">
        <v>88</v>
      </c>
      <c r="D635" s="55"/>
      <c r="E635" s="45">
        <v>28080</v>
      </c>
    </row>
    <row r="636" spans="1:5" ht="23.25">
      <c r="A636" s="6"/>
      <c r="B636" s="44">
        <f t="shared" si="29"/>
        <v>445</v>
      </c>
      <c r="C636" s="2" t="s">
        <v>10</v>
      </c>
      <c r="D636" s="55"/>
      <c r="E636" s="45"/>
    </row>
    <row r="637" spans="1:5" ht="23.25">
      <c r="A637" s="6"/>
      <c r="B637" s="44">
        <f t="shared" si="29"/>
        <v>700</v>
      </c>
      <c r="C637" s="2" t="s">
        <v>4</v>
      </c>
      <c r="D637" s="55"/>
      <c r="E637" s="45"/>
    </row>
    <row r="638" spans="1:5" ht="23.25">
      <c r="A638" s="6"/>
      <c r="B638" s="44">
        <f t="shared" si="29"/>
        <v>456550</v>
      </c>
      <c r="C638" s="2" t="s">
        <v>92</v>
      </c>
      <c r="D638" s="55"/>
      <c r="E638" s="45"/>
    </row>
    <row r="639" spans="1:5" ht="23.25">
      <c r="A639" s="6"/>
      <c r="B639" s="44">
        <f t="shared" si="29"/>
        <v>0</v>
      </c>
      <c r="C639" s="2"/>
      <c r="D639" s="55"/>
      <c r="E639" s="45"/>
    </row>
    <row r="640" spans="1:5" ht="23.25">
      <c r="A640" s="6"/>
      <c r="B640" s="44">
        <f t="shared" si="29"/>
        <v>0</v>
      </c>
      <c r="C640" s="2"/>
      <c r="D640" s="55"/>
      <c r="E640" s="58"/>
    </row>
    <row r="641" spans="1:5" ht="24" thickBot="1">
      <c r="A641" s="6"/>
      <c r="B641" s="38">
        <f>SUM(B630:B640)</f>
        <v>6460327.34</v>
      </c>
      <c r="C641" s="39"/>
      <c r="D641" s="61"/>
      <c r="E641" s="38">
        <f>SUM(E630:E640)</f>
        <v>86230.4</v>
      </c>
    </row>
    <row r="642" spans="1:5" ht="24.75" thickBot="1" thickTop="1">
      <c r="A642" s="62">
        <f>SUM(A623:A641)</f>
        <v>25500000</v>
      </c>
      <c r="B642" s="63">
        <f>B629+B641</f>
        <v>29098855.88</v>
      </c>
      <c r="C642" s="97" t="s">
        <v>72</v>
      </c>
      <c r="D642" s="98"/>
      <c r="E642" s="63">
        <f>E629+E641</f>
        <v>1436324.22</v>
      </c>
    </row>
    <row r="643" spans="1:5" ht="24" thickTop="1">
      <c r="A643" s="1"/>
      <c r="B643" s="42"/>
      <c r="C643" s="7"/>
      <c r="D643" s="7"/>
      <c r="E643" s="42"/>
    </row>
    <row r="644" spans="1:5" ht="23.25">
      <c r="A644" s="1"/>
      <c r="B644" s="42"/>
      <c r="C644" s="7"/>
      <c r="D644" s="7"/>
      <c r="E644" s="42"/>
    </row>
    <row r="645" spans="1:5" ht="23.25">
      <c r="A645" s="1"/>
      <c r="B645" s="42"/>
      <c r="C645" s="7"/>
      <c r="D645" s="7"/>
      <c r="E645" s="42"/>
    </row>
    <row r="646" spans="1:5" ht="23.25">
      <c r="A646" s="1"/>
      <c r="B646" s="42"/>
      <c r="C646" s="7"/>
      <c r="D646" s="7"/>
      <c r="E646" s="42"/>
    </row>
    <row r="647" spans="1:5" ht="23.25">
      <c r="A647" s="1"/>
      <c r="B647" s="1"/>
      <c r="C647" s="3" t="s">
        <v>73</v>
      </c>
      <c r="D647" s="3"/>
      <c r="E647" s="1"/>
    </row>
    <row r="648" spans="1:5" ht="23.25">
      <c r="A648" s="91" t="s">
        <v>63</v>
      </c>
      <c r="B648" s="92"/>
      <c r="C648" s="93" t="s">
        <v>0</v>
      </c>
      <c r="D648" s="93" t="s">
        <v>1</v>
      </c>
      <c r="E648" s="51" t="s">
        <v>59</v>
      </c>
    </row>
    <row r="649" spans="1:5" ht="23.25">
      <c r="A649" s="40" t="s">
        <v>58</v>
      </c>
      <c r="B649" s="40" t="s">
        <v>64</v>
      </c>
      <c r="C649" s="94"/>
      <c r="D649" s="94"/>
      <c r="E649" s="40" t="s">
        <v>64</v>
      </c>
    </row>
    <row r="650" spans="1:5" ht="23.25">
      <c r="A650" s="52" t="s">
        <v>65</v>
      </c>
      <c r="B650" s="52" t="s">
        <v>65</v>
      </c>
      <c r="C650" s="95"/>
      <c r="D650" s="95"/>
      <c r="E650" s="52" t="s">
        <v>65</v>
      </c>
    </row>
    <row r="651" spans="1:5" ht="23.25">
      <c r="A651" s="5"/>
      <c r="B651" s="5"/>
      <c r="C651" s="43" t="s">
        <v>74</v>
      </c>
      <c r="D651" s="53"/>
      <c r="E651" s="5"/>
    </row>
    <row r="652" spans="1:5" ht="23.25">
      <c r="A652" s="64">
        <v>3268190</v>
      </c>
      <c r="B652" s="45">
        <f>B584+E652</f>
        <v>2758392.5</v>
      </c>
      <c r="C652" s="2" t="s">
        <v>7</v>
      </c>
      <c r="D652" s="65">
        <v>0</v>
      </c>
      <c r="E652" s="45">
        <v>582620</v>
      </c>
    </row>
    <row r="653" spans="1:5" ht="23.25">
      <c r="A653" s="64">
        <v>6852780</v>
      </c>
      <c r="B653" s="45">
        <f aca="true" t="shared" si="30" ref="B653:B661">B585+E653</f>
        <v>4216938</v>
      </c>
      <c r="C653" s="2" t="s">
        <v>8</v>
      </c>
      <c r="D653" s="65">
        <v>100</v>
      </c>
      <c r="E653" s="45">
        <v>467624</v>
      </c>
    </row>
    <row r="654" spans="1:5" ht="23.25">
      <c r="A654" s="64">
        <v>613680</v>
      </c>
      <c r="B654" s="45">
        <f t="shared" si="30"/>
        <v>438795</v>
      </c>
      <c r="C654" s="2" t="s">
        <v>13</v>
      </c>
      <c r="D654" s="65">
        <v>120</v>
      </c>
      <c r="E654" s="45">
        <v>49375</v>
      </c>
    </row>
    <row r="655" spans="1:5" ht="23.25">
      <c r="A655" s="64">
        <v>2826000</v>
      </c>
      <c r="B655" s="45">
        <f t="shared" si="30"/>
        <v>1849680</v>
      </c>
      <c r="C655" s="2" t="s">
        <v>14</v>
      </c>
      <c r="D655" s="65">
        <v>130</v>
      </c>
      <c r="E655" s="45">
        <v>199520</v>
      </c>
    </row>
    <row r="656" spans="1:5" ht="23.25">
      <c r="A656" s="64">
        <v>994130</v>
      </c>
      <c r="B656" s="45">
        <f t="shared" si="30"/>
        <v>232794.25</v>
      </c>
      <c r="C656" s="2" t="s">
        <v>10</v>
      </c>
      <c r="D656" s="65">
        <v>200</v>
      </c>
      <c r="E656" s="45">
        <v>14746.75</v>
      </c>
    </row>
    <row r="657" spans="1:5" ht="23.25">
      <c r="A657" s="64">
        <v>4022240</v>
      </c>
      <c r="B657" s="45">
        <f t="shared" si="30"/>
        <v>1998346.05</v>
      </c>
      <c r="C657" s="2" t="s">
        <v>6</v>
      </c>
      <c r="D657" s="65">
        <v>250</v>
      </c>
      <c r="E657" s="45">
        <v>84246.85</v>
      </c>
    </row>
    <row r="658" spans="1:5" ht="23.25">
      <c r="A658" s="64">
        <v>1760280</v>
      </c>
      <c r="B658" s="45">
        <f t="shared" si="30"/>
        <v>1016614.13</v>
      </c>
      <c r="C658" s="2" t="s">
        <v>15</v>
      </c>
      <c r="D658" s="65">
        <v>270</v>
      </c>
      <c r="E658" s="45">
        <v>100801.23</v>
      </c>
    </row>
    <row r="659" spans="1:5" ht="23.25">
      <c r="A659" s="66">
        <v>365000</v>
      </c>
      <c r="B659" s="45">
        <f t="shared" si="30"/>
        <v>214221.03999999998</v>
      </c>
      <c r="C659" s="2" t="s">
        <v>16</v>
      </c>
      <c r="D659" s="65">
        <v>300</v>
      </c>
      <c r="E659" s="45">
        <v>36566.46</v>
      </c>
    </row>
    <row r="660" spans="1:5" ht="23.25">
      <c r="A660" s="64">
        <v>940600</v>
      </c>
      <c r="B660" s="45">
        <f t="shared" si="30"/>
        <v>862800</v>
      </c>
      <c r="C660" s="2" t="s">
        <v>17</v>
      </c>
      <c r="D660" s="65">
        <v>400</v>
      </c>
      <c r="E660" s="45">
        <v>393900</v>
      </c>
    </row>
    <row r="661" spans="1:5" ht="23.25">
      <c r="A661" s="67">
        <v>3837100</v>
      </c>
      <c r="B661" s="45">
        <f t="shared" si="30"/>
        <v>243616.6</v>
      </c>
      <c r="C661" s="34" t="s">
        <v>18</v>
      </c>
      <c r="D661" s="65">
        <v>450</v>
      </c>
      <c r="E661" s="45">
        <v>99916.6</v>
      </c>
    </row>
    <row r="662" spans="1:5" ht="23.25">
      <c r="A662" s="68">
        <v>0</v>
      </c>
      <c r="B662" s="45">
        <f>B594+E662</f>
        <v>0</v>
      </c>
      <c r="C662" s="2" t="s">
        <v>19</v>
      </c>
      <c r="D662" s="65">
        <v>500</v>
      </c>
      <c r="E662" s="45"/>
    </row>
    <row r="663" spans="1:5" ht="23.25">
      <c r="A663" s="68">
        <v>20000</v>
      </c>
      <c r="B663" s="45">
        <f>B595+E663</f>
        <v>0</v>
      </c>
      <c r="C663" s="2" t="s">
        <v>20</v>
      </c>
      <c r="D663" s="65"/>
      <c r="E663" s="69"/>
    </row>
    <row r="664" spans="1:5" ht="24" thickBot="1">
      <c r="A664" s="68"/>
      <c r="B664" s="38">
        <f>SUM(B652:B663)</f>
        <v>13832197.57</v>
      </c>
      <c r="C664" s="2"/>
      <c r="D664" s="65"/>
      <c r="E664" s="38">
        <f>SUM(E652:E663)</f>
        <v>2029316.8900000001</v>
      </c>
    </row>
    <row r="665" spans="1:5" ht="24" thickTop="1">
      <c r="A665" s="64"/>
      <c r="B665" s="44">
        <f>B597+E665</f>
        <v>462409.74000000005</v>
      </c>
      <c r="C665" s="2" t="s">
        <v>35</v>
      </c>
      <c r="D665" s="65"/>
      <c r="E665" s="44">
        <v>32099.93</v>
      </c>
    </row>
    <row r="666" spans="1:5" ht="23.25">
      <c r="A666" s="64"/>
      <c r="B666" s="44">
        <f aca="true" t="shared" si="31" ref="B666:B671">B598+E666</f>
        <v>2966495</v>
      </c>
      <c r="C666" s="2" t="s">
        <v>5</v>
      </c>
      <c r="D666" s="65"/>
      <c r="E666" s="45">
        <v>29930</v>
      </c>
    </row>
    <row r="667" spans="1:5" ht="23.25">
      <c r="A667" s="6"/>
      <c r="B667" s="44">
        <f t="shared" si="31"/>
        <v>1903796</v>
      </c>
      <c r="C667" s="2" t="s">
        <v>4</v>
      </c>
      <c r="D667" s="65"/>
      <c r="E667" s="45">
        <v>27000</v>
      </c>
    </row>
    <row r="668" spans="1:5" ht="23.25">
      <c r="A668" s="6"/>
      <c r="B668" s="44">
        <f t="shared" si="31"/>
        <v>2576</v>
      </c>
      <c r="C668" s="2" t="s">
        <v>9</v>
      </c>
      <c r="D668" s="55"/>
      <c r="E668" s="45"/>
    </row>
    <row r="669" spans="1:5" ht="23.25">
      <c r="A669" s="6"/>
      <c r="B669" s="44">
        <f t="shared" si="31"/>
        <v>390905.96</v>
      </c>
      <c r="C669" s="2" t="s">
        <v>86</v>
      </c>
      <c r="D669" s="55"/>
      <c r="E669" s="45"/>
    </row>
    <row r="670" spans="1:5" ht="23.25">
      <c r="A670" s="6"/>
      <c r="B670" s="44">
        <f t="shared" si="31"/>
        <v>5446760</v>
      </c>
      <c r="C670" s="2" t="s">
        <v>11</v>
      </c>
      <c r="D670" s="55"/>
      <c r="E670" s="45"/>
    </row>
    <row r="671" spans="1:5" ht="24" thickBot="1">
      <c r="A671" s="6"/>
      <c r="B671" s="38">
        <f t="shared" si="31"/>
        <v>11172942.7</v>
      </c>
      <c r="C671" s="2"/>
      <c r="D671" s="61"/>
      <c r="E671" s="38">
        <f>SUM(E665:E670)</f>
        <v>89029.93</v>
      </c>
    </row>
    <row r="672" spans="1:5" ht="24.75" thickBot="1" thickTop="1">
      <c r="A672" s="62">
        <f>SUM(A652:A671)</f>
        <v>25500000</v>
      </c>
      <c r="B672" s="63">
        <f>B664+B671</f>
        <v>25005140.27</v>
      </c>
      <c r="C672" s="47" t="s">
        <v>75</v>
      </c>
      <c r="D672" s="47"/>
      <c r="E672" s="63">
        <f>E664+E671</f>
        <v>2118346.8200000003</v>
      </c>
    </row>
    <row r="673" spans="1:5" ht="24" thickTop="1">
      <c r="A673" s="1"/>
      <c r="B673" s="70">
        <f>B642-B672</f>
        <v>4093715.6099999994</v>
      </c>
      <c r="C673" s="47" t="s">
        <v>76</v>
      </c>
      <c r="D673" s="3"/>
      <c r="E673" s="71"/>
    </row>
    <row r="674" spans="1:5" ht="23.25">
      <c r="A674" s="1"/>
      <c r="B674" s="59"/>
      <c r="C674" s="47" t="s">
        <v>77</v>
      </c>
      <c r="D674" s="3"/>
      <c r="E674" s="71"/>
    </row>
    <row r="675" spans="1:5" ht="23.25">
      <c r="A675" s="1"/>
      <c r="B675" s="72"/>
      <c r="C675" s="73" t="s">
        <v>78</v>
      </c>
      <c r="D675" s="3"/>
      <c r="E675" s="72">
        <f>E642-E672</f>
        <v>-682022.6000000003</v>
      </c>
    </row>
    <row r="676" spans="1:5" ht="24" thickBot="1">
      <c r="A676" s="1"/>
      <c r="B676" s="38">
        <f>B621+B642-B672</f>
        <v>29786928.029999997</v>
      </c>
      <c r="C676" s="47" t="s">
        <v>79</v>
      </c>
      <c r="D676" s="3"/>
      <c r="E676" s="38">
        <f>E621+E642-E672</f>
        <v>29786928.029999997</v>
      </c>
    </row>
    <row r="677" spans="1:5" ht="24" thickTop="1">
      <c r="A677" s="1"/>
      <c r="B677" s="42"/>
      <c r="C677" s="47"/>
      <c r="D677" s="3"/>
      <c r="E677" s="42"/>
    </row>
    <row r="678" ht="23.25">
      <c r="C678" s="2" t="s">
        <v>80</v>
      </c>
    </row>
    <row r="679" ht="23.25">
      <c r="C679" s="2" t="s">
        <v>96</v>
      </c>
    </row>
    <row r="680" ht="23.25">
      <c r="C680" s="2" t="s">
        <v>129</v>
      </c>
    </row>
    <row r="681" spans="1:5" ht="23.25">
      <c r="A681" s="49" t="s">
        <v>22</v>
      </c>
      <c r="B681" s="1"/>
      <c r="C681" s="2"/>
      <c r="D681" s="50" t="s">
        <v>132</v>
      </c>
      <c r="E681" s="1"/>
    </row>
    <row r="682" spans="1:5" ht="23.25">
      <c r="A682" s="1"/>
      <c r="B682" s="1"/>
      <c r="C682" s="2"/>
      <c r="D682" s="3"/>
      <c r="E682" s="1"/>
    </row>
    <row r="683" spans="1:5" ht="23.25">
      <c r="A683" s="96" t="s">
        <v>61</v>
      </c>
      <c r="B683" s="96"/>
      <c r="C683" s="96"/>
      <c r="D683" s="96"/>
      <c r="E683" s="96"/>
    </row>
    <row r="684" spans="1:5" ht="23.25">
      <c r="A684" s="1"/>
      <c r="B684" s="1"/>
      <c r="C684" s="2"/>
      <c r="D684" s="50" t="s">
        <v>126</v>
      </c>
      <c r="E684" s="1"/>
    </row>
    <row r="685" spans="1:5" ht="23.25">
      <c r="A685" s="1"/>
      <c r="B685" s="1"/>
      <c r="C685" s="2"/>
      <c r="D685" s="3"/>
      <c r="E685" s="1"/>
    </row>
    <row r="686" spans="1:5" ht="23.25">
      <c r="A686" s="91" t="s">
        <v>63</v>
      </c>
      <c r="B686" s="92"/>
      <c r="C686" s="93" t="s">
        <v>0</v>
      </c>
      <c r="D686" s="93" t="s">
        <v>1</v>
      </c>
      <c r="E686" s="51" t="s">
        <v>59</v>
      </c>
    </row>
    <row r="687" spans="1:5" ht="23.25">
      <c r="A687" s="40" t="s">
        <v>58</v>
      </c>
      <c r="B687" s="40" t="s">
        <v>64</v>
      </c>
      <c r="C687" s="94"/>
      <c r="D687" s="94"/>
      <c r="E687" s="40" t="s">
        <v>64</v>
      </c>
    </row>
    <row r="688" spans="1:5" ht="23.25">
      <c r="A688" s="52" t="s">
        <v>65</v>
      </c>
      <c r="B688" s="52" t="s">
        <v>65</v>
      </c>
      <c r="C688" s="95"/>
      <c r="D688" s="95"/>
      <c r="E688" s="52" t="s">
        <v>65</v>
      </c>
    </row>
    <row r="689" spans="1:5" ht="23.25">
      <c r="A689" s="5"/>
      <c r="B689" s="5">
        <v>25693212.42</v>
      </c>
      <c r="C689" s="4" t="s">
        <v>66</v>
      </c>
      <c r="D689" s="53"/>
      <c r="E689" s="5">
        <v>29786928.03</v>
      </c>
    </row>
    <row r="690" spans="1:5" ht="23.25">
      <c r="A690" s="54"/>
      <c r="B690" s="6"/>
      <c r="C690" s="4" t="s">
        <v>67</v>
      </c>
      <c r="D690" s="55"/>
      <c r="E690" s="56"/>
    </row>
    <row r="691" spans="1:5" ht="23.25">
      <c r="A691" s="54">
        <v>144000</v>
      </c>
      <c r="B691" s="45">
        <f>B623+E691</f>
        <v>158706.71</v>
      </c>
      <c r="C691" s="2" t="s">
        <v>68</v>
      </c>
      <c r="D691" s="35">
        <v>100</v>
      </c>
      <c r="E691" s="45">
        <v>0</v>
      </c>
    </row>
    <row r="692" spans="1:5" ht="23.25">
      <c r="A692" s="54">
        <v>108700</v>
      </c>
      <c r="B692" s="45">
        <f aca="true" t="shared" si="32" ref="B692:B697">B624+E692</f>
        <v>113469</v>
      </c>
      <c r="C692" s="2" t="s">
        <v>69</v>
      </c>
      <c r="D692" s="35">
        <v>120</v>
      </c>
      <c r="E692" s="45">
        <v>5121</v>
      </c>
    </row>
    <row r="693" spans="1:5" ht="23.25">
      <c r="A693" s="54">
        <v>276000</v>
      </c>
      <c r="B693" s="45">
        <f t="shared" si="32"/>
        <v>373281.67</v>
      </c>
      <c r="C693" s="2" t="s">
        <v>70</v>
      </c>
      <c r="D693" s="35">
        <v>200</v>
      </c>
      <c r="E693" s="45">
        <v>254368.56</v>
      </c>
    </row>
    <row r="694" spans="1:5" ht="23.25">
      <c r="A694" s="54">
        <v>30100</v>
      </c>
      <c r="B694" s="45">
        <f t="shared" si="32"/>
        <v>57081</v>
      </c>
      <c r="C694" s="2" t="s">
        <v>21</v>
      </c>
      <c r="D694" s="35">
        <v>300</v>
      </c>
      <c r="E694" s="45">
        <v>960</v>
      </c>
    </row>
    <row r="695" spans="1:5" ht="23.25">
      <c r="A695" s="57">
        <v>12441200</v>
      </c>
      <c r="B695" s="45">
        <f t="shared" si="32"/>
        <v>14646008.09</v>
      </c>
      <c r="C695" s="2" t="s">
        <v>71</v>
      </c>
      <c r="D695" s="35">
        <v>1000</v>
      </c>
      <c r="E695" s="45">
        <v>2525040.37</v>
      </c>
    </row>
    <row r="696" spans="1:5" ht="23.25">
      <c r="A696" s="54">
        <v>12500000</v>
      </c>
      <c r="B696" s="58">
        <f t="shared" si="32"/>
        <v>10075472</v>
      </c>
      <c r="C696" s="34" t="s">
        <v>12</v>
      </c>
      <c r="D696" s="35">
        <v>2000</v>
      </c>
      <c r="E696" s="58"/>
    </row>
    <row r="697" spans="1:5" ht="24" thickBot="1">
      <c r="A697" s="54"/>
      <c r="B697" s="38">
        <f t="shared" si="32"/>
        <v>25424018.47</v>
      </c>
      <c r="C697" s="34"/>
      <c r="D697" s="37"/>
      <c r="E697" s="38">
        <f>SUM(E691:E696)</f>
        <v>2785489.93</v>
      </c>
    </row>
    <row r="698" spans="1:5" ht="24" thickTop="1">
      <c r="A698" s="54"/>
      <c r="B698" s="44">
        <f>B630+E698</f>
        <v>477627.31000000006</v>
      </c>
      <c r="C698" s="2" t="s">
        <v>35</v>
      </c>
      <c r="D698" s="37"/>
      <c r="E698" s="44">
        <v>39995.97</v>
      </c>
    </row>
    <row r="699" spans="1:5" ht="23.25">
      <c r="A699" s="59"/>
      <c r="B699" s="44">
        <f aca="true" t="shared" si="33" ref="B699:B708">B631+E699</f>
        <v>152485</v>
      </c>
      <c r="C699" s="2" t="s">
        <v>5</v>
      </c>
      <c r="D699" s="60"/>
      <c r="E699" s="45">
        <v>500</v>
      </c>
    </row>
    <row r="700" spans="1:5" ht="23.25">
      <c r="A700" s="59"/>
      <c r="B700" s="44">
        <f t="shared" si="33"/>
        <v>4546600</v>
      </c>
      <c r="C700" s="2" t="s">
        <v>84</v>
      </c>
      <c r="D700" s="60"/>
      <c r="E700" s="45"/>
    </row>
    <row r="701" spans="1:5" ht="23.25">
      <c r="A701" s="6"/>
      <c r="B701" s="44">
        <f t="shared" si="33"/>
        <v>611000</v>
      </c>
      <c r="C701" s="2" t="s">
        <v>85</v>
      </c>
      <c r="D701" s="55"/>
      <c r="E701" s="45"/>
    </row>
    <row r="702" spans="1:5" ht="23.25">
      <c r="A702" s="6"/>
      <c r="B702" s="44">
        <f t="shared" si="33"/>
        <v>3000</v>
      </c>
      <c r="C702" s="2" t="s">
        <v>6</v>
      </c>
      <c r="D702" s="55"/>
      <c r="E702" s="45"/>
    </row>
    <row r="703" spans="1:5" ht="23.25">
      <c r="A703" s="6"/>
      <c r="B703" s="44">
        <f t="shared" si="33"/>
        <v>305396</v>
      </c>
      <c r="C703" s="2" t="s">
        <v>88</v>
      </c>
      <c r="D703" s="55"/>
      <c r="E703" s="45">
        <v>52980</v>
      </c>
    </row>
    <row r="704" spans="1:5" ht="23.25">
      <c r="A704" s="6"/>
      <c r="B704" s="44">
        <f t="shared" si="33"/>
        <v>445</v>
      </c>
      <c r="C704" s="2" t="s">
        <v>10</v>
      </c>
      <c r="D704" s="55"/>
      <c r="E704" s="45"/>
    </row>
    <row r="705" spans="1:5" ht="23.25">
      <c r="A705" s="6"/>
      <c r="B705" s="44">
        <f t="shared" si="33"/>
        <v>700</v>
      </c>
      <c r="C705" s="2" t="s">
        <v>4</v>
      </c>
      <c r="D705" s="55"/>
      <c r="E705" s="45"/>
    </row>
    <row r="706" spans="1:5" ht="23.25">
      <c r="A706" s="6"/>
      <c r="B706" s="44">
        <f t="shared" si="33"/>
        <v>456550</v>
      </c>
      <c r="C706" s="2" t="s">
        <v>92</v>
      </c>
      <c r="D706" s="55"/>
      <c r="E706" s="45"/>
    </row>
    <row r="707" spans="1:5" ht="23.25">
      <c r="A707" s="6"/>
      <c r="B707" s="44">
        <f t="shared" si="33"/>
        <v>341</v>
      </c>
      <c r="C707" s="2" t="s">
        <v>8</v>
      </c>
      <c r="D707" s="55"/>
      <c r="E707" s="45">
        <v>341</v>
      </c>
    </row>
    <row r="708" spans="1:5" ht="23.25">
      <c r="A708" s="6"/>
      <c r="B708" s="44">
        <f t="shared" si="33"/>
        <v>0</v>
      </c>
      <c r="C708" s="2"/>
      <c r="D708" s="55"/>
      <c r="E708" s="58"/>
    </row>
    <row r="709" spans="1:5" ht="24" thickBot="1">
      <c r="A709" s="6"/>
      <c r="B709" s="38">
        <f>SUM(B698:B708)</f>
        <v>6554144.3100000005</v>
      </c>
      <c r="C709" s="39"/>
      <c r="D709" s="61"/>
      <c r="E709" s="38">
        <f>SUM(E698:E708)</f>
        <v>93816.97</v>
      </c>
    </row>
    <row r="710" spans="1:5" ht="24.75" thickBot="1" thickTop="1">
      <c r="A710" s="62">
        <f>SUM(A691:A709)</f>
        <v>25500000</v>
      </c>
      <c r="B710" s="63">
        <f>B697+B709</f>
        <v>31978162.78</v>
      </c>
      <c r="C710" s="97" t="s">
        <v>72</v>
      </c>
      <c r="D710" s="98"/>
      <c r="E710" s="63">
        <f>E697+E709</f>
        <v>2879306.9000000004</v>
      </c>
    </row>
    <row r="711" spans="1:5" ht="24" thickTop="1">
      <c r="A711" s="1"/>
      <c r="B711" s="42"/>
      <c r="C711" s="7"/>
      <c r="D711" s="7"/>
      <c r="E711" s="42"/>
    </row>
    <row r="712" spans="1:5" ht="23.25">
      <c r="A712" s="1"/>
      <c r="B712" s="42"/>
      <c r="C712" s="7"/>
      <c r="D712" s="7"/>
      <c r="E712" s="42"/>
    </row>
    <row r="713" spans="1:5" ht="23.25">
      <c r="A713" s="1"/>
      <c r="B713" s="42"/>
      <c r="C713" s="7"/>
      <c r="D713" s="7"/>
      <c r="E713" s="42"/>
    </row>
    <row r="714" spans="1:5" ht="23.25">
      <c r="A714" s="1"/>
      <c r="B714" s="42"/>
      <c r="C714" s="7"/>
      <c r="D714" s="7"/>
      <c r="E714" s="42"/>
    </row>
    <row r="715" spans="1:5" ht="23.25">
      <c r="A715" s="1"/>
      <c r="B715" s="1"/>
      <c r="C715" s="3" t="s">
        <v>73</v>
      </c>
      <c r="D715" s="3"/>
      <c r="E715" s="1"/>
    </row>
    <row r="716" spans="1:5" ht="23.25">
      <c r="A716" s="91" t="s">
        <v>63</v>
      </c>
      <c r="B716" s="92"/>
      <c r="C716" s="93" t="s">
        <v>0</v>
      </c>
      <c r="D716" s="93" t="s">
        <v>1</v>
      </c>
      <c r="E716" s="51" t="s">
        <v>59</v>
      </c>
    </row>
    <row r="717" spans="1:5" ht="23.25">
      <c r="A717" s="40" t="s">
        <v>58</v>
      </c>
      <c r="B717" s="40" t="s">
        <v>64</v>
      </c>
      <c r="C717" s="94"/>
      <c r="D717" s="94"/>
      <c r="E717" s="40" t="s">
        <v>64</v>
      </c>
    </row>
    <row r="718" spans="1:5" ht="23.25">
      <c r="A718" s="52" t="s">
        <v>65</v>
      </c>
      <c r="B718" s="52" t="s">
        <v>65</v>
      </c>
      <c r="C718" s="95"/>
      <c r="D718" s="95"/>
      <c r="E718" s="52" t="s">
        <v>65</v>
      </c>
    </row>
    <row r="719" spans="1:5" ht="23.25">
      <c r="A719" s="5"/>
      <c r="B719" s="5"/>
      <c r="C719" s="43" t="s">
        <v>74</v>
      </c>
      <c r="D719" s="53"/>
      <c r="E719" s="5"/>
    </row>
    <row r="720" spans="1:5" ht="23.25">
      <c r="A720" s="64">
        <v>3268190</v>
      </c>
      <c r="B720" s="45">
        <f>B652+E720</f>
        <v>2776512.5</v>
      </c>
      <c r="C720" s="2" t="s">
        <v>7</v>
      </c>
      <c r="D720" s="65">
        <v>0</v>
      </c>
      <c r="E720" s="45">
        <v>18120</v>
      </c>
    </row>
    <row r="721" spans="1:5" ht="23.25">
      <c r="A721" s="64">
        <v>6852780</v>
      </c>
      <c r="B721" s="45">
        <f aca="true" t="shared" si="34" ref="B721:B729">B653+E721</f>
        <v>4692904</v>
      </c>
      <c r="C721" s="2" t="s">
        <v>8</v>
      </c>
      <c r="D721" s="65">
        <v>100</v>
      </c>
      <c r="E721" s="45">
        <v>475966</v>
      </c>
    </row>
    <row r="722" spans="1:5" ht="23.25">
      <c r="A722" s="64">
        <v>613680</v>
      </c>
      <c r="B722" s="45">
        <f t="shared" si="34"/>
        <v>488170</v>
      </c>
      <c r="C722" s="2" t="s">
        <v>13</v>
      </c>
      <c r="D722" s="65">
        <v>120</v>
      </c>
      <c r="E722" s="45">
        <v>49375</v>
      </c>
    </row>
    <row r="723" spans="1:5" ht="23.25">
      <c r="A723" s="64">
        <v>2826000</v>
      </c>
      <c r="B723" s="45">
        <f t="shared" si="34"/>
        <v>2049200</v>
      </c>
      <c r="C723" s="2" t="s">
        <v>14</v>
      </c>
      <c r="D723" s="65">
        <v>130</v>
      </c>
      <c r="E723" s="45">
        <v>199520</v>
      </c>
    </row>
    <row r="724" spans="1:5" ht="23.25">
      <c r="A724" s="64">
        <v>994130</v>
      </c>
      <c r="B724" s="45">
        <f t="shared" si="34"/>
        <v>257158.25</v>
      </c>
      <c r="C724" s="2" t="s">
        <v>10</v>
      </c>
      <c r="D724" s="65">
        <v>200</v>
      </c>
      <c r="E724" s="45">
        <v>24364</v>
      </c>
    </row>
    <row r="725" spans="1:5" ht="23.25">
      <c r="A725" s="64">
        <v>4022240</v>
      </c>
      <c r="B725" s="45">
        <f t="shared" si="34"/>
        <v>2044421.05</v>
      </c>
      <c r="C725" s="2" t="s">
        <v>6</v>
      </c>
      <c r="D725" s="65">
        <v>250</v>
      </c>
      <c r="E725" s="45">
        <v>46075</v>
      </c>
    </row>
    <row r="726" spans="1:5" ht="23.25">
      <c r="A726" s="64">
        <v>1760280</v>
      </c>
      <c r="B726" s="45">
        <f t="shared" si="34"/>
        <v>1079363.28</v>
      </c>
      <c r="C726" s="2" t="s">
        <v>15</v>
      </c>
      <c r="D726" s="65">
        <v>270</v>
      </c>
      <c r="E726" s="45">
        <v>62749.15</v>
      </c>
    </row>
    <row r="727" spans="1:5" ht="23.25">
      <c r="A727" s="66">
        <v>365000</v>
      </c>
      <c r="B727" s="45">
        <f t="shared" si="34"/>
        <v>241118.61</v>
      </c>
      <c r="C727" s="2" t="s">
        <v>16</v>
      </c>
      <c r="D727" s="65">
        <v>300</v>
      </c>
      <c r="E727" s="45">
        <v>26897.57</v>
      </c>
    </row>
    <row r="728" spans="1:5" ht="23.25">
      <c r="A728" s="64">
        <v>940600</v>
      </c>
      <c r="B728" s="45">
        <f t="shared" si="34"/>
        <v>862800</v>
      </c>
      <c r="C728" s="2" t="s">
        <v>17</v>
      </c>
      <c r="D728" s="65">
        <v>400</v>
      </c>
      <c r="E728" s="45"/>
    </row>
    <row r="729" spans="1:5" ht="23.25">
      <c r="A729" s="67">
        <v>3837100</v>
      </c>
      <c r="B729" s="45">
        <f t="shared" si="34"/>
        <v>1473616.6</v>
      </c>
      <c r="C729" s="34" t="s">
        <v>18</v>
      </c>
      <c r="D729" s="65">
        <v>450</v>
      </c>
      <c r="E729" s="45">
        <v>1230000</v>
      </c>
    </row>
    <row r="730" spans="1:5" ht="23.25">
      <c r="A730" s="68">
        <v>0</v>
      </c>
      <c r="B730" s="45">
        <f>B662+E730</f>
        <v>0</v>
      </c>
      <c r="C730" s="2" t="s">
        <v>19</v>
      </c>
      <c r="D730" s="65">
        <v>500</v>
      </c>
      <c r="E730" s="45"/>
    </row>
    <row r="731" spans="1:5" ht="23.25">
      <c r="A731" s="68">
        <v>20000</v>
      </c>
      <c r="B731" s="45">
        <f>B663+E731</f>
        <v>0</v>
      </c>
      <c r="C731" s="2" t="s">
        <v>20</v>
      </c>
      <c r="D731" s="65"/>
      <c r="E731" s="69"/>
    </row>
    <row r="732" spans="1:5" ht="24" thickBot="1">
      <c r="A732" s="68"/>
      <c r="B732" s="38">
        <f>SUM(B720:B731)</f>
        <v>15965264.29</v>
      </c>
      <c r="C732" s="2"/>
      <c r="D732" s="65"/>
      <c r="E732" s="38">
        <f>SUM(E720:E731)</f>
        <v>2133066.7199999997</v>
      </c>
    </row>
    <row r="733" spans="1:5" ht="24" thickTop="1">
      <c r="A733" s="64"/>
      <c r="B733" s="44">
        <f>B665+E733</f>
        <v>492393.3900000001</v>
      </c>
      <c r="C733" s="2" t="s">
        <v>35</v>
      </c>
      <c r="D733" s="65"/>
      <c r="E733" s="44">
        <v>29983.65</v>
      </c>
    </row>
    <row r="734" spans="1:5" ht="23.25">
      <c r="A734" s="64"/>
      <c r="B734" s="44">
        <f aca="true" t="shared" si="35" ref="B734:B739">B666+E734</f>
        <v>3627439</v>
      </c>
      <c r="C734" s="2" t="s">
        <v>5</v>
      </c>
      <c r="D734" s="65"/>
      <c r="E734" s="45">
        <v>660944</v>
      </c>
    </row>
    <row r="735" spans="1:5" ht="23.25">
      <c r="A735" s="6"/>
      <c r="B735" s="44">
        <f t="shared" si="35"/>
        <v>1930796</v>
      </c>
      <c r="C735" s="2" t="s">
        <v>4</v>
      </c>
      <c r="D735" s="65"/>
      <c r="E735" s="45">
        <v>27000</v>
      </c>
    </row>
    <row r="736" spans="1:5" ht="23.25">
      <c r="A736" s="6"/>
      <c r="B736" s="44">
        <f t="shared" si="35"/>
        <v>2576</v>
      </c>
      <c r="C736" s="2" t="s">
        <v>9</v>
      </c>
      <c r="D736" s="55"/>
      <c r="E736" s="45"/>
    </row>
    <row r="737" spans="1:5" ht="23.25">
      <c r="A737" s="6"/>
      <c r="B737" s="44">
        <f t="shared" si="35"/>
        <v>390905.96</v>
      </c>
      <c r="C737" s="2" t="s">
        <v>86</v>
      </c>
      <c r="D737" s="55"/>
      <c r="E737" s="45"/>
    </row>
    <row r="738" spans="1:5" ht="23.25">
      <c r="A738" s="6"/>
      <c r="B738" s="44">
        <f t="shared" si="35"/>
        <v>5446760</v>
      </c>
      <c r="C738" s="2" t="s">
        <v>11</v>
      </c>
      <c r="D738" s="55"/>
      <c r="E738" s="45"/>
    </row>
    <row r="739" spans="1:5" ht="24" thickBot="1">
      <c r="A739" s="6"/>
      <c r="B739" s="38">
        <f t="shared" si="35"/>
        <v>11890870.35</v>
      </c>
      <c r="C739" s="2"/>
      <c r="D739" s="61"/>
      <c r="E739" s="38">
        <f>SUM(E733:E738)</f>
        <v>717927.65</v>
      </c>
    </row>
    <row r="740" spans="1:5" ht="24.75" thickBot="1" thickTop="1">
      <c r="A740" s="62">
        <f>SUM(A720:A739)</f>
        <v>25500000</v>
      </c>
      <c r="B740" s="63">
        <f>B732+B739</f>
        <v>27856134.64</v>
      </c>
      <c r="C740" s="47" t="s">
        <v>75</v>
      </c>
      <c r="D740" s="47"/>
      <c r="E740" s="63">
        <f>E732+E739</f>
        <v>2850994.3699999996</v>
      </c>
    </row>
    <row r="741" spans="1:5" ht="24" thickTop="1">
      <c r="A741" s="1"/>
      <c r="B741" s="70">
        <f>B710-B740</f>
        <v>4122028.1400000006</v>
      </c>
      <c r="C741" s="47" t="s">
        <v>76</v>
      </c>
      <c r="D741" s="3"/>
      <c r="E741" s="71">
        <f>E710-E740</f>
        <v>28312.530000000726</v>
      </c>
    </row>
    <row r="742" spans="1:5" ht="23.25">
      <c r="A742" s="1"/>
      <c r="B742" s="59"/>
      <c r="C742" s="47" t="s">
        <v>77</v>
      </c>
      <c r="D742" s="3"/>
      <c r="E742" s="71"/>
    </row>
    <row r="743" spans="1:5" ht="23.25">
      <c r="A743" s="1"/>
      <c r="B743" s="72"/>
      <c r="C743" s="73" t="s">
        <v>78</v>
      </c>
      <c r="D743" s="3"/>
      <c r="E743" s="72"/>
    </row>
    <row r="744" spans="1:5" ht="24" thickBot="1">
      <c r="A744" s="1"/>
      <c r="B744" s="38">
        <f>B689+B710-B740</f>
        <v>29815240.560000002</v>
      </c>
      <c r="C744" s="47" t="s">
        <v>79</v>
      </c>
      <c r="D744" s="3"/>
      <c r="E744" s="38">
        <f>E689+E710-E740</f>
        <v>29815240.56</v>
      </c>
    </row>
    <row r="745" spans="1:5" ht="24" thickTop="1">
      <c r="A745" s="1"/>
      <c r="B745" s="42"/>
      <c r="C745" s="47"/>
      <c r="D745" s="3"/>
      <c r="E745" s="42"/>
    </row>
    <row r="746" ht="23.25">
      <c r="C746" s="2" t="s">
        <v>80</v>
      </c>
    </row>
    <row r="747" ht="23.25">
      <c r="C747" s="2" t="s">
        <v>96</v>
      </c>
    </row>
    <row r="748" ht="23.25">
      <c r="C748" s="2" t="s">
        <v>129</v>
      </c>
    </row>
    <row r="749" spans="1:5" ht="23.25">
      <c r="A749" s="49" t="s">
        <v>22</v>
      </c>
      <c r="B749" s="1"/>
      <c r="C749" s="2"/>
      <c r="D749" s="50" t="s">
        <v>135</v>
      </c>
      <c r="E749" s="1"/>
    </row>
    <row r="750" spans="1:5" ht="23.25">
      <c r="A750" s="1"/>
      <c r="B750" s="1"/>
      <c r="C750" s="2"/>
      <c r="D750" s="3"/>
      <c r="E750" s="1"/>
    </row>
    <row r="751" spans="1:5" ht="23.25">
      <c r="A751" s="96" t="s">
        <v>61</v>
      </c>
      <c r="B751" s="96"/>
      <c r="C751" s="96"/>
      <c r="D751" s="96"/>
      <c r="E751" s="96"/>
    </row>
    <row r="752" spans="1:5" ht="23.25">
      <c r="A752" s="1"/>
      <c r="B752" s="1"/>
      <c r="C752" s="2"/>
      <c r="D752" s="50" t="s">
        <v>126</v>
      </c>
      <c r="E752" s="1"/>
    </row>
    <row r="753" spans="1:5" ht="23.25">
      <c r="A753" s="1"/>
      <c r="B753" s="1"/>
      <c r="C753" s="2"/>
      <c r="D753" s="3"/>
      <c r="E753" s="1"/>
    </row>
    <row r="754" spans="1:5" ht="23.25">
      <c r="A754" s="91" t="s">
        <v>63</v>
      </c>
      <c r="B754" s="92"/>
      <c r="C754" s="93" t="s">
        <v>0</v>
      </c>
      <c r="D754" s="93" t="s">
        <v>1</v>
      </c>
      <c r="E754" s="51" t="s">
        <v>59</v>
      </c>
    </row>
    <row r="755" spans="1:5" ht="23.25">
      <c r="A755" s="40" t="s">
        <v>58</v>
      </c>
      <c r="B755" s="40" t="s">
        <v>64</v>
      </c>
      <c r="C755" s="94"/>
      <c r="D755" s="94"/>
      <c r="E755" s="40" t="s">
        <v>64</v>
      </c>
    </row>
    <row r="756" spans="1:5" ht="23.25">
      <c r="A756" s="52" t="s">
        <v>65</v>
      </c>
      <c r="B756" s="52" t="s">
        <v>65</v>
      </c>
      <c r="C756" s="95"/>
      <c r="D756" s="95"/>
      <c r="E756" s="52" t="s">
        <v>65</v>
      </c>
    </row>
    <row r="757" spans="1:5" ht="23.25">
      <c r="A757" s="5"/>
      <c r="B757" s="5">
        <v>25693212.42</v>
      </c>
      <c r="C757" s="4" t="s">
        <v>66</v>
      </c>
      <c r="D757" s="53"/>
      <c r="E757" s="5">
        <v>29815240.56</v>
      </c>
    </row>
    <row r="758" spans="1:5" ht="23.25">
      <c r="A758" s="54"/>
      <c r="B758" s="6"/>
      <c r="C758" s="4" t="s">
        <v>67</v>
      </c>
      <c r="D758" s="55"/>
      <c r="E758" s="56"/>
    </row>
    <row r="759" spans="1:5" ht="23.25">
      <c r="A759" s="54">
        <v>144000</v>
      </c>
      <c r="B759" s="45">
        <f>B691+E759</f>
        <v>158706.71</v>
      </c>
      <c r="C759" s="2" t="s">
        <v>68</v>
      </c>
      <c r="D759" s="35">
        <v>100</v>
      </c>
      <c r="E759" s="45">
        <v>0</v>
      </c>
    </row>
    <row r="760" spans="1:5" ht="23.25">
      <c r="A760" s="54">
        <v>108700</v>
      </c>
      <c r="B760" s="45">
        <f aca="true" t="shared" si="36" ref="B760:B765">B692+E760</f>
        <v>121275</v>
      </c>
      <c r="C760" s="2" t="s">
        <v>69</v>
      </c>
      <c r="D760" s="35">
        <v>120</v>
      </c>
      <c r="E760" s="45">
        <v>7806</v>
      </c>
    </row>
    <row r="761" spans="1:5" ht="23.25">
      <c r="A761" s="54">
        <v>276000</v>
      </c>
      <c r="B761" s="45">
        <f t="shared" si="36"/>
        <v>378681.67</v>
      </c>
      <c r="C761" s="2" t="s">
        <v>70</v>
      </c>
      <c r="D761" s="35">
        <v>200</v>
      </c>
      <c r="E761" s="45">
        <v>5400</v>
      </c>
    </row>
    <row r="762" spans="1:5" ht="23.25">
      <c r="A762" s="54">
        <v>30100</v>
      </c>
      <c r="B762" s="45">
        <f t="shared" si="36"/>
        <v>58644</v>
      </c>
      <c r="C762" s="2" t="s">
        <v>21</v>
      </c>
      <c r="D762" s="35">
        <v>300</v>
      </c>
      <c r="E762" s="45">
        <v>1563</v>
      </c>
    </row>
    <row r="763" spans="1:5" ht="23.25">
      <c r="A763" s="57">
        <v>12441200</v>
      </c>
      <c r="B763" s="45">
        <f t="shared" si="36"/>
        <v>16007193.469999999</v>
      </c>
      <c r="C763" s="2" t="s">
        <v>71</v>
      </c>
      <c r="D763" s="35">
        <v>1000</v>
      </c>
      <c r="E763" s="45">
        <v>1361185.38</v>
      </c>
    </row>
    <row r="764" spans="1:5" ht="23.25">
      <c r="A764" s="54">
        <v>12500000</v>
      </c>
      <c r="B764" s="58">
        <f t="shared" si="36"/>
        <v>10075472</v>
      </c>
      <c r="C764" s="34" t="s">
        <v>12</v>
      </c>
      <c r="D764" s="35">
        <v>2000</v>
      </c>
      <c r="E764" s="58"/>
    </row>
    <row r="765" spans="1:5" ht="24" thickBot="1">
      <c r="A765" s="54"/>
      <c r="B765" s="38">
        <f t="shared" si="36"/>
        <v>26799972.849999998</v>
      </c>
      <c r="C765" s="34"/>
      <c r="D765" s="37"/>
      <c r="E765" s="38">
        <f>SUM(E759:E764)</f>
        <v>1375954.38</v>
      </c>
    </row>
    <row r="766" spans="1:5" ht="24" thickTop="1">
      <c r="A766" s="54"/>
      <c r="B766" s="44">
        <f>B698+E766</f>
        <v>511619.51000000007</v>
      </c>
      <c r="C766" s="2" t="s">
        <v>35</v>
      </c>
      <c r="D766" s="37"/>
      <c r="E766" s="44">
        <v>33992.2</v>
      </c>
    </row>
    <row r="767" spans="1:5" ht="23.25">
      <c r="A767" s="59"/>
      <c r="B767" s="44">
        <f aca="true" t="shared" si="37" ref="B767:B776">B699+E767</f>
        <v>152485</v>
      </c>
      <c r="C767" s="2" t="s">
        <v>5</v>
      </c>
      <c r="D767" s="60"/>
      <c r="E767" s="45"/>
    </row>
    <row r="768" spans="1:5" ht="23.25">
      <c r="A768" s="59"/>
      <c r="B768" s="44">
        <f t="shared" si="37"/>
        <v>4546600</v>
      </c>
      <c r="C768" s="2" t="s">
        <v>84</v>
      </c>
      <c r="D768" s="60"/>
      <c r="E768" s="45"/>
    </row>
    <row r="769" spans="1:5" ht="23.25">
      <c r="A769" s="6"/>
      <c r="B769" s="44">
        <f t="shared" si="37"/>
        <v>611000</v>
      </c>
      <c r="C769" s="2" t="s">
        <v>85</v>
      </c>
      <c r="D769" s="55"/>
      <c r="E769" s="45"/>
    </row>
    <row r="770" spans="1:5" ht="23.25">
      <c r="A770" s="6"/>
      <c r="B770" s="44">
        <f t="shared" si="37"/>
        <v>3000</v>
      </c>
      <c r="C770" s="2" t="s">
        <v>6</v>
      </c>
      <c r="D770" s="55"/>
      <c r="E770" s="45"/>
    </row>
    <row r="771" spans="1:5" ht="23.25">
      <c r="A771" s="6"/>
      <c r="B771" s="44">
        <f t="shared" si="37"/>
        <v>333476</v>
      </c>
      <c r="C771" s="2" t="s">
        <v>88</v>
      </c>
      <c r="D771" s="55"/>
      <c r="E771" s="45">
        <v>28080</v>
      </c>
    </row>
    <row r="772" spans="1:5" ht="23.25">
      <c r="A772" s="6"/>
      <c r="B772" s="44">
        <f t="shared" si="37"/>
        <v>445</v>
      </c>
      <c r="C772" s="2" t="s">
        <v>10</v>
      </c>
      <c r="D772" s="55"/>
      <c r="E772" s="45"/>
    </row>
    <row r="773" spans="1:5" ht="23.25">
      <c r="A773" s="6"/>
      <c r="B773" s="44">
        <f t="shared" si="37"/>
        <v>700</v>
      </c>
      <c r="C773" s="2" t="s">
        <v>4</v>
      </c>
      <c r="D773" s="55"/>
      <c r="E773" s="45"/>
    </row>
    <row r="774" spans="1:5" ht="23.25">
      <c r="A774" s="6"/>
      <c r="B774" s="44">
        <f t="shared" si="37"/>
        <v>456550</v>
      </c>
      <c r="C774" s="2" t="s">
        <v>92</v>
      </c>
      <c r="D774" s="55"/>
      <c r="E774" s="45"/>
    </row>
    <row r="775" spans="1:5" ht="23.25">
      <c r="A775" s="6"/>
      <c r="B775" s="44">
        <f t="shared" si="37"/>
        <v>341</v>
      </c>
      <c r="C775" s="2" t="s">
        <v>8</v>
      </c>
      <c r="D775" s="55"/>
      <c r="E775" s="45"/>
    </row>
    <row r="776" spans="1:5" ht="23.25">
      <c r="A776" s="6"/>
      <c r="B776" s="44">
        <f t="shared" si="37"/>
        <v>0</v>
      </c>
      <c r="C776" s="2"/>
      <c r="D776" s="55"/>
      <c r="E776" s="58"/>
    </row>
    <row r="777" spans="1:5" ht="24" thickBot="1">
      <c r="A777" s="6"/>
      <c r="B777" s="38">
        <f>SUM(B766:B776)</f>
        <v>6616216.51</v>
      </c>
      <c r="C777" s="39"/>
      <c r="D777" s="61"/>
      <c r="E777" s="38">
        <f>SUM(E766:E776)</f>
        <v>62072.2</v>
      </c>
    </row>
    <row r="778" spans="1:5" ht="24.75" thickBot="1" thickTop="1">
      <c r="A778" s="62">
        <f>SUM(A759:A777)</f>
        <v>25500000</v>
      </c>
      <c r="B778" s="63">
        <f>B765+B777</f>
        <v>33416189.36</v>
      </c>
      <c r="C778" s="97" t="s">
        <v>72</v>
      </c>
      <c r="D778" s="98"/>
      <c r="E778" s="63">
        <f>E765+E777</f>
        <v>1438026.5799999998</v>
      </c>
    </row>
    <row r="779" spans="1:5" ht="24" thickTop="1">
      <c r="A779" s="1"/>
      <c r="B779" s="42"/>
      <c r="C779" s="7"/>
      <c r="D779" s="7"/>
      <c r="E779" s="42"/>
    </row>
    <row r="780" spans="1:5" ht="23.25">
      <c r="A780" s="1"/>
      <c r="B780" s="42"/>
      <c r="C780" s="7"/>
      <c r="D780" s="7"/>
      <c r="E780" s="42"/>
    </row>
    <row r="781" spans="1:5" ht="23.25">
      <c r="A781" s="1"/>
      <c r="B781" s="42"/>
      <c r="C781" s="7"/>
      <c r="D781" s="7"/>
      <c r="E781" s="42"/>
    </row>
    <row r="782" spans="1:5" ht="23.25">
      <c r="A782" s="1"/>
      <c r="B782" s="42"/>
      <c r="C782" s="7"/>
      <c r="D782" s="7"/>
      <c r="E782" s="42"/>
    </row>
    <row r="783" spans="1:5" ht="23.25">
      <c r="A783" s="1"/>
      <c r="B783" s="1"/>
      <c r="C783" s="3" t="s">
        <v>73</v>
      </c>
      <c r="D783" s="3"/>
      <c r="E783" s="1"/>
    </row>
    <row r="784" spans="1:5" ht="23.25">
      <c r="A784" s="91" t="s">
        <v>63</v>
      </c>
      <c r="B784" s="92"/>
      <c r="C784" s="93" t="s">
        <v>0</v>
      </c>
      <c r="D784" s="93" t="s">
        <v>1</v>
      </c>
      <c r="E784" s="51" t="s">
        <v>59</v>
      </c>
    </row>
    <row r="785" spans="1:5" ht="23.25">
      <c r="A785" s="40" t="s">
        <v>58</v>
      </c>
      <c r="B785" s="40" t="s">
        <v>64</v>
      </c>
      <c r="C785" s="94"/>
      <c r="D785" s="94"/>
      <c r="E785" s="40" t="s">
        <v>64</v>
      </c>
    </row>
    <row r="786" spans="1:5" ht="23.25">
      <c r="A786" s="52" t="s">
        <v>65</v>
      </c>
      <c r="B786" s="52" t="s">
        <v>65</v>
      </c>
      <c r="C786" s="95"/>
      <c r="D786" s="95"/>
      <c r="E786" s="52" t="s">
        <v>65</v>
      </c>
    </row>
    <row r="787" spans="1:5" ht="23.25">
      <c r="A787" s="5"/>
      <c r="B787" s="5"/>
      <c r="C787" s="43" t="s">
        <v>74</v>
      </c>
      <c r="D787" s="53"/>
      <c r="E787" s="5"/>
    </row>
    <row r="788" spans="1:5" ht="23.25">
      <c r="A788" s="64">
        <v>3268190</v>
      </c>
      <c r="B788" s="45">
        <f>B720+E788</f>
        <v>2794632.5</v>
      </c>
      <c r="C788" s="2" t="s">
        <v>7</v>
      </c>
      <c r="D788" s="65">
        <v>0</v>
      </c>
      <c r="E788" s="45">
        <v>18120</v>
      </c>
    </row>
    <row r="789" spans="1:5" ht="23.25">
      <c r="A789" s="64">
        <v>6852780</v>
      </c>
      <c r="B789" s="45">
        <f aca="true" t="shared" si="38" ref="B789:B797">B721+E789</f>
        <v>5168529</v>
      </c>
      <c r="C789" s="2" t="s">
        <v>8</v>
      </c>
      <c r="D789" s="65">
        <v>100</v>
      </c>
      <c r="E789" s="45">
        <v>475625</v>
      </c>
    </row>
    <row r="790" spans="1:5" ht="23.25">
      <c r="A790" s="64">
        <v>613680</v>
      </c>
      <c r="B790" s="45">
        <f t="shared" si="38"/>
        <v>537545</v>
      </c>
      <c r="C790" s="2" t="s">
        <v>13</v>
      </c>
      <c r="D790" s="65">
        <v>120</v>
      </c>
      <c r="E790" s="45">
        <v>49375</v>
      </c>
    </row>
    <row r="791" spans="1:5" ht="23.25">
      <c r="A791" s="64">
        <v>2826000</v>
      </c>
      <c r="B791" s="45">
        <f t="shared" si="38"/>
        <v>2248720</v>
      </c>
      <c r="C791" s="2" t="s">
        <v>14</v>
      </c>
      <c r="D791" s="65">
        <v>130</v>
      </c>
      <c r="E791" s="45">
        <v>199520</v>
      </c>
    </row>
    <row r="792" spans="1:5" ht="23.25">
      <c r="A792" s="64">
        <v>994130</v>
      </c>
      <c r="B792" s="45">
        <f t="shared" si="38"/>
        <v>292299.75</v>
      </c>
      <c r="C792" s="2" t="s">
        <v>10</v>
      </c>
      <c r="D792" s="65">
        <v>200</v>
      </c>
      <c r="E792" s="45">
        <v>35141.5</v>
      </c>
    </row>
    <row r="793" spans="1:5" ht="23.25">
      <c r="A793" s="64">
        <v>4022240</v>
      </c>
      <c r="B793" s="45">
        <f t="shared" si="38"/>
        <v>2167606.05</v>
      </c>
      <c r="C793" s="2" t="s">
        <v>6</v>
      </c>
      <c r="D793" s="65">
        <v>250</v>
      </c>
      <c r="E793" s="45">
        <v>123185</v>
      </c>
    </row>
    <row r="794" spans="1:5" ht="23.25">
      <c r="A794" s="64">
        <v>1760280</v>
      </c>
      <c r="B794" s="45">
        <f t="shared" si="38"/>
        <v>1406819.92</v>
      </c>
      <c r="C794" s="2" t="s">
        <v>15</v>
      </c>
      <c r="D794" s="65">
        <v>270</v>
      </c>
      <c r="E794" s="45">
        <v>327456.64</v>
      </c>
    </row>
    <row r="795" spans="1:5" ht="23.25">
      <c r="A795" s="66">
        <v>365000</v>
      </c>
      <c r="B795" s="45">
        <f t="shared" si="38"/>
        <v>288195.19999999995</v>
      </c>
      <c r="C795" s="2" t="s">
        <v>16</v>
      </c>
      <c r="D795" s="65">
        <v>300</v>
      </c>
      <c r="E795" s="45">
        <v>47076.59</v>
      </c>
    </row>
    <row r="796" spans="1:5" ht="23.25">
      <c r="A796" s="64">
        <v>940600</v>
      </c>
      <c r="B796" s="45">
        <f t="shared" si="38"/>
        <v>882800</v>
      </c>
      <c r="C796" s="2" t="s">
        <v>17</v>
      </c>
      <c r="D796" s="65">
        <v>400</v>
      </c>
      <c r="E796" s="45">
        <v>20000</v>
      </c>
    </row>
    <row r="797" spans="1:5" ht="23.25">
      <c r="A797" s="67">
        <v>3837100</v>
      </c>
      <c r="B797" s="45">
        <f t="shared" si="38"/>
        <v>1498516.6</v>
      </c>
      <c r="C797" s="34" t="s">
        <v>18</v>
      </c>
      <c r="D797" s="65">
        <v>450</v>
      </c>
      <c r="E797" s="45">
        <v>24900</v>
      </c>
    </row>
    <row r="798" spans="1:5" ht="23.25">
      <c r="A798" s="68">
        <v>0</v>
      </c>
      <c r="B798" s="45">
        <f>B730+E798</f>
        <v>0</v>
      </c>
      <c r="C798" s="2" t="s">
        <v>19</v>
      </c>
      <c r="D798" s="65">
        <v>500</v>
      </c>
      <c r="E798" s="45"/>
    </row>
    <row r="799" spans="1:5" ht="23.25">
      <c r="A799" s="68">
        <v>20000</v>
      </c>
      <c r="B799" s="45">
        <f>B731+E799</f>
        <v>0</v>
      </c>
      <c r="C799" s="2" t="s">
        <v>20</v>
      </c>
      <c r="D799" s="65"/>
      <c r="E799" s="69"/>
    </row>
    <row r="800" spans="1:5" ht="24" thickBot="1">
      <c r="A800" s="68"/>
      <c r="B800" s="38">
        <f>SUM(B788:B799)</f>
        <v>17285664.02</v>
      </c>
      <c r="C800" s="2"/>
      <c r="D800" s="65"/>
      <c r="E800" s="38">
        <f>SUM(E788:E799)</f>
        <v>1320399.7300000002</v>
      </c>
    </row>
    <row r="801" spans="1:5" ht="24" thickTop="1">
      <c r="A801" s="64"/>
      <c r="B801" s="44">
        <f>B733+E801</f>
        <v>535649.6100000001</v>
      </c>
      <c r="C801" s="2" t="s">
        <v>35</v>
      </c>
      <c r="D801" s="65"/>
      <c r="E801" s="44">
        <v>43256.22</v>
      </c>
    </row>
    <row r="802" spans="1:5" ht="23.25">
      <c r="A802" s="64"/>
      <c r="B802" s="44">
        <f aca="true" t="shared" si="39" ref="B802:B807">B734+E802</f>
        <v>4099979</v>
      </c>
      <c r="C802" s="2" t="s">
        <v>5</v>
      </c>
      <c r="D802" s="65"/>
      <c r="E802" s="45">
        <v>472540</v>
      </c>
    </row>
    <row r="803" spans="1:5" ht="23.25">
      <c r="A803" s="6"/>
      <c r="B803" s="44">
        <f t="shared" si="39"/>
        <v>1948796</v>
      </c>
      <c r="C803" s="2" t="s">
        <v>4</v>
      </c>
      <c r="D803" s="65"/>
      <c r="E803" s="45">
        <v>18000</v>
      </c>
    </row>
    <row r="804" spans="1:5" ht="23.25">
      <c r="A804" s="6"/>
      <c r="B804" s="44">
        <f t="shared" si="39"/>
        <v>2576</v>
      </c>
      <c r="C804" s="2" t="s">
        <v>9</v>
      </c>
      <c r="D804" s="55"/>
      <c r="E804" s="45"/>
    </row>
    <row r="805" spans="1:5" ht="23.25">
      <c r="A805" s="6"/>
      <c r="B805" s="44">
        <f t="shared" si="39"/>
        <v>390905.96</v>
      </c>
      <c r="C805" s="2" t="s">
        <v>86</v>
      </c>
      <c r="D805" s="55"/>
      <c r="E805" s="45"/>
    </row>
    <row r="806" spans="1:5" ht="23.25">
      <c r="A806" s="6"/>
      <c r="B806" s="44">
        <f t="shared" si="39"/>
        <v>5446760</v>
      </c>
      <c r="C806" s="2" t="s">
        <v>11</v>
      </c>
      <c r="D806" s="55"/>
      <c r="E806" s="45"/>
    </row>
    <row r="807" spans="1:5" ht="24" thickBot="1">
      <c r="A807" s="6"/>
      <c r="B807" s="38">
        <f t="shared" si="39"/>
        <v>12424666.57</v>
      </c>
      <c r="C807" s="2"/>
      <c r="D807" s="61"/>
      <c r="E807" s="38">
        <f>SUM(E801:E806)</f>
        <v>533796.22</v>
      </c>
    </row>
    <row r="808" spans="1:5" ht="24.75" thickBot="1" thickTop="1">
      <c r="A808" s="62">
        <f>SUM(A788:A807)</f>
        <v>25500000</v>
      </c>
      <c r="B808" s="63">
        <f>B800+B807</f>
        <v>29710330.59</v>
      </c>
      <c r="C808" s="47" t="s">
        <v>75</v>
      </c>
      <c r="D808" s="47"/>
      <c r="E808" s="63">
        <f>E800+E807</f>
        <v>1854195.9500000002</v>
      </c>
    </row>
    <row r="809" spans="1:5" ht="24" thickTop="1">
      <c r="A809" s="1"/>
      <c r="B809" s="70">
        <f>B778-B808</f>
        <v>3705858.7699999996</v>
      </c>
      <c r="C809" s="47" t="s">
        <v>76</v>
      </c>
      <c r="D809" s="3"/>
      <c r="E809" s="71"/>
    </row>
    <row r="810" spans="1:5" ht="23.25">
      <c r="A810" s="1"/>
      <c r="B810" s="59"/>
      <c r="C810" s="47" t="s">
        <v>77</v>
      </c>
      <c r="D810" s="3"/>
      <c r="E810" s="71"/>
    </row>
    <row r="811" spans="1:5" ht="23.25">
      <c r="A811" s="1"/>
      <c r="B811" s="72"/>
      <c r="C811" s="73" t="s">
        <v>78</v>
      </c>
      <c r="D811" s="3"/>
      <c r="E811" s="72">
        <f>E778-E808</f>
        <v>-416169.37000000034</v>
      </c>
    </row>
    <row r="812" spans="1:5" ht="24" thickBot="1">
      <c r="A812" s="1"/>
      <c r="B812" s="38">
        <f>B757+B778-B808</f>
        <v>29399071.19</v>
      </c>
      <c r="C812" s="47" t="s">
        <v>79</v>
      </c>
      <c r="D812" s="3"/>
      <c r="E812" s="38">
        <f>E757+E778-E808</f>
        <v>29399071.189999998</v>
      </c>
    </row>
    <row r="813" spans="1:5" ht="24" thickTop="1">
      <c r="A813" s="1"/>
      <c r="B813" s="42"/>
      <c r="C813" s="47"/>
      <c r="D813" s="3"/>
      <c r="E813" s="42"/>
    </row>
    <row r="814" ht="23.25">
      <c r="C814" s="2" t="s">
        <v>80</v>
      </c>
    </row>
    <row r="815" ht="23.25">
      <c r="C815" s="2" t="s">
        <v>96</v>
      </c>
    </row>
    <row r="816" ht="23.25">
      <c r="C816" s="2" t="s">
        <v>129</v>
      </c>
    </row>
    <row r="817" spans="1:5" ht="23.25">
      <c r="A817" s="49" t="s">
        <v>22</v>
      </c>
      <c r="B817" s="1"/>
      <c r="C817" s="2"/>
      <c r="D817" s="50" t="s">
        <v>149</v>
      </c>
      <c r="E817" s="1"/>
    </row>
    <row r="818" spans="1:5" ht="23.25">
      <c r="A818" s="1"/>
      <c r="B818" s="1"/>
      <c r="C818" s="2"/>
      <c r="D818" s="3"/>
      <c r="E818" s="1"/>
    </row>
    <row r="819" spans="1:5" ht="23.25">
      <c r="A819" s="96" t="s">
        <v>61</v>
      </c>
      <c r="B819" s="96"/>
      <c r="C819" s="96"/>
      <c r="D819" s="96"/>
      <c r="E819" s="96"/>
    </row>
    <row r="820" spans="1:5" ht="23.25">
      <c r="A820" s="1"/>
      <c r="B820" s="1"/>
      <c r="C820" s="2"/>
      <c r="D820" s="50" t="s">
        <v>126</v>
      </c>
      <c r="E820" s="1"/>
    </row>
    <row r="821" spans="1:5" ht="23.25">
      <c r="A821" s="1"/>
      <c r="B821" s="1"/>
      <c r="C821" s="2"/>
      <c r="D821" s="3"/>
      <c r="E821" s="1"/>
    </row>
    <row r="822" spans="1:5" ht="23.25">
      <c r="A822" s="91" t="s">
        <v>63</v>
      </c>
      <c r="B822" s="92"/>
      <c r="C822" s="93" t="s">
        <v>0</v>
      </c>
      <c r="D822" s="93" t="s">
        <v>1</v>
      </c>
      <c r="E822" s="51" t="s">
        <v>59</v>
      </c>
    </row>
    <row r="823" spans="1:5" ht="23.25">
      <c r="A823" s="40" t="s">
        <v>58</v>
      </c>
      <c r="B823" s="40" t="s">
        <v>64</v>
      </c>
      <c r="C823" s="94"/>
      <c r="D823" s="94"/>
      <c r="E823" s="40" t="s">
        <v>64</v>
      </c>
    </row>
    <row r="824" spans="1:5" ht="23.25">
      <c r="A824" s="52" t="s">
        <v>65</v>
      </c>
      <c r="B824" s="52" t="s">
        <v>65</v>
      </c>
      <c r="C824" s="95"/>
      <c r="D824" s="95"/>
      <c r="E824" s="52" t="s">
        <v>65</v>
      </c>
    </row>
    <row r="825" spans="1:5" ht="23.25">
      <c r="A825" s="5"/>
      <c r="B825" s="5">
        <v>25693212.42</v>
      </c>
      <c r="C825" s="4" t="s">
        <v>66</v>
      </c>
      <c r="D825" s="53"/>
      <c r="E825" s="5">
        <v>29399071.19</v>
      </c>
    </row>
    <row r="826" spans="1:5" ht="23.25">
      <c r="A826" s="54"/>
      <c r="B826" s="6"/>
      <c r="C826" s="4" t="s">
        <v>67</v>
      </c>
      <c r="D826" s="55"/>
      <c r="E826" s="56"/>
    </row>
    <row r="827" spans="1:5" ht="23.25">
      <c r="A827" s="54">
        <v>144000</v>
      </c>
      <c r="B827" s="45">
        <f>B759+E827</f>
        <v>165794.71</v>
      </c>
      <c r="C827" s="2" t="s">
        <v>68</v>
      </c>
      <c r="D827" s="35">
        <v>100</v>
      </c>
      <c r="E827" s="45">
        <v>7088</v>
      </c>
    </row>
    <row r="828" spans="1:5" ht="23.25">
      <c r="A828" s="54">
        <v>108700</v>
      </c>
      <c r="B828" s="45">
        <f aca="true" t="shared" si="40" ref="B828:B833">B760+E828</f>
        <v>130724</v>
      </c>
      <c r="C828" s="2" t="s">
        <v>69</v>
      </c>
      <c r="D828" s="35">
        <v>120</v>
      </c>
      <c r="E828" s="45">
        <v>9449</v>
      </c>
    </row>
    <row r="829" spans="1:5" ht="23.25">
      <c r="A829" s="54">
        <v>276000</v>
      </c>
      <c r="B829" s="45">
        <f t="shared" si="40"/>
        <v>430280.57</v>
      </c>
      <c r="C829" s="2" t="s">
        <v>70</v>
      </c>
      <c r="D829" s="35">
        <v>200</v>
      </c>
      <c r="E829" s="45">
        <v>51598.9</v>
      </c>
    </row>
    <row r="830" spans="1:5" ht="23.25">
      <c r="A830" s="54">
        <v>30100</v>
      </c>
      <c r="B830" s="45">
        <f t="shared" si="40"/>
        <v>60344</v>
      </c>
      <c r="C830" s="2" t="s">
        <v>21</v>
      </c>
      <c r="D830" s="35">
        <v>300</v>
      </c>
      <c r="E830" s="45">
        <v>1700</v>
      </c>
    </row>
    <row r="831" spans="1:5" ht="23.25">
      <c r="A831" s="57">
        <v>12441200</v>
      </c>
      <c r="B831" s="45">
        <f t="shared" si="40"/>
        <v>17380804.72</v>
      </c>
      <c r="C831" s="2" t="s">
        <v>71</v>
      </c>
      <c r="D831" s="35">
        <v>1000</v>
      </c>
      <c r="E831" s="45">
        <v>1373611.25</v>
      </c>
    </row>
    <row r="832" spans="1:5" ht="23.25">
      <c r="A832" s="54">
        <v>12500000</v>
      </c>
      <c r="B832" s="58">
        <f t="shared" si="40"/>
        <v>10075472</v>
      </c>
      <c r="C832" s="34" t="s">
        <v>12</v>
      </c>
      <c r="D832" s="35">
        <v>2000</v>
      </c>
      <c r="E832" s="58"/>
    </row>
    <row r="833" spans="1:5" ht="24" thickBot="1">
      <c r="A833" s="54"/>
      <c r="B833" s="38">
        <f t="shared" si="40"/>
        <v>28243419.999999996</v>
      </c>
      <c r="C833" s="34"/>
      <c r="D833" s="37"/>
      <c r="E833" s="38">
        <f>SUM(E827:E832)</f>
        <v>1443447.15</v>
      </c>
    </row>
    <row r="834" spans="1:5" ht="24" thickTop="1">
      <c r="A834" s="54"/>
      <c r="B834" s="44">
        <f>B766+E834</f>
        <v>561567.18</v>
      </c>
      <c r="C834" s="2" t="s">
        <v>35</v>
      </c>
      <c r="D834" s="37"/>
      <c r="E834" s="44">
        <v>49947.67</v>
      </c>
    </row>
    <row r="835" spans="1:5" ht="23.25">
      <c r="A835" s="59"/>
      <c r="B835" s="44">
        <f aca="true" t="shared" si="41" ref="B835:B844">B767+E835</f>
        <v>154385</v>
      </c>
      <c r="C835" s="2" t="s">
        <v>5</v>
      </c>
      <c r="D835" s="60"/>
      <c r="E835" s="45">
        <v>1900</v>
      </c>
    </row>
    <row r="836" spans="1:5" ht="23.25">
      <c r="A836" s="59"/>
      <c r="B836" s="44">
        <f t="shared" si="41"/>
        <v>4497200</v>
      </c>
      <c r="C836" s="2" t="s">
        <v>84</v>
      </c>
      <c r="D836" s="60"/>
      <c r="E836" s="45">
        <v>-49400</v>
      </c>
    </row>
    <row r="837" spans="1:5" ht="23.25">
      <c r="A837" s="6"/>
      <c r="B837" s="44">
        <f t="shared" si="41"/>
        <v>596500</v>
      </c>
      <c r="C837" s="2" t="s">
        <v>85</v>
      </c>
      <c r="D837" s="55"/>
      <c r="E837" s="45">
        <v>-14500</v>
      </c>
    </row>
    <row r="838" spans="1:5" ht="23.25">
      <c r="A838" s="6"/>
      <c r="B838" s="44">
        <f t="shared" si="41"/>
        <v>3000</v>
      </c>
      <c r="C838" s="2" t="s">
        <v>6</v>
      </c>
      <c r="D838" s="55"/>
      <c r="E838" s="45"/>
    </row>
    <row r="839" spans="1:5" ht="23.25">
      <c r="A839" s="6"/>
      <c r="B839" s="44">
        <f t="shared" si="41"/>
        <v>342836</v>
      </c>
      <c r="C839" s="2" t="s">
        <v>88</v>
      </c>
      <c r="D839" s="55"/>
      <c r="E839" s="45">
        <v>9360</v>
      </c>
    </row>
    <row r="840" spans="1:5" ht="23.25">
      <c r="A840" s="6"/>
      <c r="B840" s="44">
        <f t="shared" si="41"/>
        <v>445</v>
      </c>
      <c r="C840" s="2" t="s">
        <v>10</v>
      </c>
      <c r="D840" s="55"/>
      <c r="E840" s="45"/>
    </row>
    <row r="841" spans="1:5" ht="23.25">
      <c r="A841" s="6"/>
      <c r="B841" s="44">
        <f t="shared" si="41"/>
        <v>700</v>
      </c>
      <c r="C841" s="2" t="s">
        <v>4</v>
      </c>
      <c r="D841" s="55"/>
      <c r="E841" s="45"/>
    </row>
    <row r="842" spans="1:5" ht="23.25">
      <c r="A842" s="6"/>
      <c r="B842" s="44">
        <f t="shared" si="41"/>
        <v>457188</v>
      </c>
      <c r="C842" s="2" t="s">
        <v>92</v>
      </c>
      <c r="D842" s="55"/>
      <c r="E842" s="45">
        <v>638</v>
      </c>
    </row>
    <row r="843" spans="1:5" ht="23.25">
      <c r="A843" s="6"/>
      <c r="B843" s="44">
        <f t="shared" si="41"/>
        <v>341</v>
      </c>
      <c r="C843" s="2" t="s">
        <v>8</v>
      </c>
      <c r="D843" s="55"/>
      <c r="E843" s="45"/>
    </row>
    <row r="844" spans="1:5" ht="23.25">
      <c r="A844" s="6"/>
      <c r="B844" s="44">
        <f t="shared" si="41"/>
        <v>0</v>
      </c>
      <c r="C844" s="2"/>
      <c r="D844" s="55"/>
      <c r="E844" s="58"/>
    </row>
    <row r="845" spans="1:5" ht="24" thickBot="1">
      <c r="A845" s="6"/>
      <c r="B845" s="38">
        <f>SUM(B834:B844)</f>
        <v>6614162.18</v>
      </c>
      <c r="C845" s="39"/>
      <c r="D845" s="61"/>
      <c r="E845" s="38">
        <f>SUM(E834:E844)</f>
        <v>-2054.3300000000017</v>
      </c>
    </row>
    <row r="846" spans="1:5" ht="24.75" thickBot="1" thickTop="1">
      <c r="A846" s="62">
        <f>SUM(A827:A845)</f>
        <v>25500000</v>
      </c>
      <c r="B846" s="63">
        <f>B833+B845</f>
        <v>34857582.17999999</v>
      </c>
      <c r="C846" s="97" t="s">
        <v>72</v>
      </c>
      <c r="D846" s="98"/>
      <c r="E846" s="63">
        <f>E833+E845</f>
        <v>1441392.8199999998</v>
      </c>
    </row>
    <row r="847" spans="1:5" ht="24" thickTop="1">
      <c r="A847" s="1"/>
      <c r="B847" s="42"/>
      <c r="C847" s="7"/>
      <c r="D847" s="7"/>
      <c r="E847" s="42"/>
    </row>
    <row r="848" spans="1:5" ht="23.25">
      <c r="A848" s="1"/>
      <c r="B848" s="42"/>
      <c r="C848" s="7"/>
      <c r="D848" s="7"/>
      <c r="E848" s="42"/>
    </row>
    <row r="849" spans="1:5" ht="23.25">
      <c r="A849" s="1"/>
      <c r="B849" s="42"/>
      <c r="C849" s="7"/>
      <c r="D849" s="7"/>
      <c r="E849" s="42"/>
    </row>
    <row r="850" spans="1:5" ht="23.25">
      <c r="A850" s="1"/>
      <c r="B850" s="42"/>
      <c r="C850" s="7"/>
      <c r="D850" s="7"/>
      <c r="E850" s="42"/>
    </row>
    <row r="851" spans="1:5" ht="23.25">
      <c r="A851" s="1"/>
      <c r="B851" s="1"/>
      <c r="C851" s="3" t="s">
        <v>73</v>
      </c>
      <c r="D851" s="3"/>
      <c r="E851" s="1"/>
    </row>
    <row r="852" spans="1:5" ht="23.25">
      <c r="A852" s="91" t="s">
        <v>63</v>
      </c>
      <c r="B852" s="92"/>
      <c r="C852" s="93" t="s">
        <v>0</v>
      </c>
      <c r="D852" s="93" t="s">
        <v>1</v>
      </c>
      <c r="E852" s="51" t="s">
        <v>59</v>
      </c>
    </row>
    <row r="853" spans="1:5" ht="23.25">
      <c r="A853" s="40" t="s">
        <v>58</v>
      </c>
      <c r="B853" s="40" t="s">
        <v>64</v>
      </c>
      <c r="C853" s="94"/>
      <c r="D853" s="94"/>
      <c r="E853" s="40" t="s">
        <v>64</v>
      </c>
    </row>
    <row r="854" spans="1:5" ht="23.25">
      <c r="A854" s="52" t="s">
        <v>65</v>
      </c>
      <c r="B854" s="52" t="s">
        <v>65</v>
      </c>
      <c r="C854" s="95"/>
      <c r="D854" s="95"/>
      <c r="E854" s="52" t="s">
        <v>65</v>
      </c>
    </row>
    <row r="855" spans="1:5" ht="23.25">
      <c r="A855" s="5"/>
      <c r="B855" s="5"/>
      <c r="C855" s="43" t="s">
        <v>74</v>
      </c>
      <c r="D855" s="53"/>
      <c r="E855" s="5"/>
    </row>
    <row r="856" spans="1:5" ht="23.25">
      <c r="A856" s="64">
        <v>3268190</v>
      </c>
      <c r="B856" s="45">
        <f>B788+E856</f>
        <v>2877522.5</v>
      </c>
      <c r="C856" s="2" t="s">
        <v>7</v>
      </c>
      <c r="D856" s="65">
        <v>0</v>
      </c>
      <c r="E856" s="45">
        <v>82890</v>
      </c>
    </row>
    <row r="857" spans="1:5" ht="23.25">
      <c r="A857" s="64">
        <v>6852780</v>
      </c>
      <c r="B857" s="45">
        <f aca="true" t="shared" si="42" ref="B857:B865">B789+E857</f>
        <v>5696223</v>
      </c>
      <c r="C857" s="2" t="s">
        <v>8</v>
      </c>
      <c r="D857" s="65">
        <v>100</v>
      </c>
      <c r="E857" s="45">
        <v>527694</v>
      </c>
    </row>
    <row r="858" spans="1:5" ht="23.25">
      <c r="A858" s="64">
        <v>613680</v>
      </c>
      <c r="B858" s="45">
        <f t="shared" si="42"/>
        <v>586920</v>
      </c>
      <c r="C858" s="2" t="s">
        <v>13</v>
      </c>
      <c r="D858" s="65">
        <v>120</v>
      </c>
      <c r="E858" s="45">
        <v>49375</v>
      </c>
    </row>
    <row r="859" spans="1:5" ht="23.25">
      <c r="A859" s="64">
        <v>2826000</v>
      </c>
      <c r="B859" s="45">
        <f t="shared" si="42"/>
        <v>2466240</v>
      </c>
      <c r="C859" s="2" t="s">
        <v>14</v>
      </c>
      <c r="D859" s="65">
        <v>130</v>
      </c>
      <c r="E859" s="45">
        <v>217520</v>
      </c>
    </row>
    <row r="860" spans="1:5" ht="23.25">
      <c r="A860" s="64">
        <v>994130</v>
      </c>
      <c r="B860" s="45">
        <f t="shared" si="42"/>
        <v>335305.75</v>
      </c>
      <c r="C860" s="2" t="s">
        <v>10</v>
      </c>
      <c r="D860" s="65">
        <v>200</v>
      </c>
      <c r="E860" s="45">
        <v>43006</v>
      </c>
    </row>
    <row r="861" spans="1:5" ht="23.25">
      <c r="A861" s="64">
        <v>4022240</v>
      </c>
      <c r="B861" s="45">
        <f t="shared" si="42"/>
        <v>2602634.1999999997</v>
      </c>
      <c r="C861" s="2" t="s">
        <v>6</v>
      </c>
      <c r="D861" s="65">
        <v>250</v>
      </c>
      <c r="E861" s="45">
        <v>435028.15</v>
      </c>
    </row>
    <row r="862" spans="1:5" ht="23.25">
      <c r="A862" s="64">
        <v>1760280</v>
      </c>
      <c r="B862" s="45">
        <f t="shared" si="42"/>
        <v>1982569.79</v>
      </c>
      <c r="C862" s="2" t="s">
        <v>15</v>
      </c>
      <c r="D862" s="65">
        <v>270</v>
      </c>
      <c r="E862" s="45">
        <v>575749.87</v>
      </c>
    </row>
    <row r="863" spans="1:5" ht="23.25">
      <c r="A863" s="66">
        <v>365000</v>
      </c>
      <c r="B863" s="45">
        <f t="shared" si="42"/>
        <v>324818.44999999995</v>
      </c>
      <c r="C863" s="2" t="s">
        <v>16</v>
      </c>
      <c r="D863" s="65">
        <v>300</v>
      </c>
      <c r="E863" s="45">
        <v>36623.25</v>
      </c>
    </row>
    <row r="864" spans="1:5" ht="23.25">
      <c r="A864" s="64">
        <v>940600</v>
      </c>
      <c r="B864" s="45">
        <f t="shared" si="42"/>
        <v>892800</v>
      </c>
      <c r="C864" s="2" t="s">
        <v>17</v>
      </c>
      <c r="D864" s="65">
        <v>400</v>
      </c>
      <c r="E864" s="45">
        <v>10000</v>
      </c>
    </row>
    <row r="865" spans="1:5" ht="23.25">
      <c r="A865" s="67">
        <v>3837100</v>
      </c>
      <c r="B865" s="45">
        <f t="shared" si="42"/>
        <v>1502516.6</v>
      </c>
      <c r="C865" s="34" t="s">
        <v>18</v>
      </c>
      <c r="D865" s="65">
        <v>450</v>
      </c>
      <c r="E865" s="45">
        <v>4000</v>
      </c>
    </row>
    <row r="866" spans="1:5" ht="23.25">
      <c r="A866" s="68">
        <v>0</v>
      </c>
      <c r="B866" s="45">
        <f>B798+E866</f>
        <v>56000</v>
      </c>
      <c r="C866" s="2" t="s">
        <v>19</v>
      </c>
      <c r="D866" s="65">
        <v>500</v>
      </c>
      <c r="E866" s="45">
        <v>56000</v>
      </c>
    </row>
    <row r="867" spans="1:5" ht="23.25">
      <c r="A867" s="68">
        <v>20000</v>
      </c>
      <c r="B867" s="45">
        <f>B799+E867</f>
        <v>0</v>
      </c>
      <c r="C867" s="2" t="s">
        <v>20</v>
      </c>
      <c r="D867" s="65"/>
      <c r="E867" s="69"/>
    </row>
    <row r="868" spans="1:5" ht="24" thickBot="1">
      <c r="A868" s="68"/>
      <c r="B868" s="38">
        <f>SUM(B856:B867)</f>
        <v>19323550.29</v>
      </c>
      <c r="C868" s="2"/>
      <c r="D868" s="65"/>
      <c r="E868" s="38">
        <f>SUM(E856:E867)</f>
        <v>2037886.27</v>
      </c>
    </row>
    <row r="869" spans="1:5" ht="24" thickTop="1">
      <c r="A869" s="64"/>
      <c r="B869" s="44">
        <f aca="true" t="shared" si="43" ref="B869:B874">B801+E869</f>
        <v>579230.9700000001</v>
      </c>
      <c r="C869" s="2" t="s">
        <v>35</v>
      </c>
      <c r="D869" s="65"/>
      <c r="E869" s="44">
        <v>43581.36</v>
      </c>
    </row>
    <row r="870" spans="1:5" ht="23.25">
      <c r="A870" s="64"/>
      <c r="B870" s="44">
        <f t="shared" si="43"/>
        <v>4551279</v>
      </c>
      <c r="C870" s="2" t="s">
        <v>5</v>
      </c>
      <c r="D870" s="65"/>
      <c r="E870" s="45">
        <v>451300</v>
      </c>
    </row>
    <row r="871" spans="1:5" ht="23.25">
      <c r="A871" s="6"/>
      <c r="B871" s="44">
        <f t="shared" si="43"/>
        <v>1948796</v>
      </c>
      <c r="C871" s="2" t="s">
        <v>4</v>
      </c>
      <c r="D871" s="65"/>
      <c r="E871" s="45"/>
    </row>
    <row r="872" spans="1:5" ht="23.25">
      <c r="A872" s="6"/>
      <c r="B872" s="44">
        <f t="shared" si="43"/>
        <v>2576</v>
      </c>
      <c r="C872" s="2" t="s">
        <v>9</v>
      </c>
      <c r="D872" s="55"/>
      <c r="E872" s="45"/>
    </row>
    <row r="873" spans="1:5" ht="23.25">
      <c r="A873" s="6"/>
      <c r="B873" s="44">
        <f t="shared" si="43"/>
        <v>390905.96</v>
      </c>
      <c r="C873" s="2" t="s">
        <v>86</v>
      </c>
      <c r="D873" s="55"/>
      <c r="E873" s="45"/>
    </row>
    <row r="874" spans="1:5" ht="23.25">
      <c r="A874" s="6"/>
      <c r="B874" s="44">
        <f t="shared" si="43"/>
        <v>5446760</v>
      </c>
      <c r="C874" s="2" t="s">
        <v>11</v>
      </c>
      <c r="D874" s="55"/>
      <c r="E874" s="45"/>
    </row>
    <row r="875" spans="1:5" ht="24" thickBot="1">
      <c r="A875" s="6"/>
      <c r="B875" s="38">
        <f>SUM(B869:B874)</f>
        <v>12919547.93</v>
      </c>
      <c r="C875" s="2"/>
      <c r="D875" s="61"/>
      <c r="E875" s="38">
        <f>SUM(E869:E874)</f>
        <v>494881.36</v>
      </c>
    </row>
    <row r="876" spans="1:5" ht="24.75" thickBot="1" thickTop="1">
      <c r="A876" s="62">
        <f>SUM(A856:A875)</f>
        <v>25500000</v>
      </c>
      <c r="B876" s="63">
        <f>B868+B875</f>
        <v>32243098.22</v>
      </c>
      <c r="C876" s="47" t="s">
        <v>75</v>
      </c>
      <c r="D876" s="47"/>
      <c r="E876" s="63">
        <f>E868+E875</f>
        <v>2532767.63</v>
      </c>
    </row>
    <row r="877" spans="1:5" ht="24" thickTop="1">
      <c r="A877" s="1"/>
      <c r="B877" s="70">
        <f>B846-B876</f>
        <v>2614483.9599999934</v>
      </c>
      <c r="C877" s="47" t="s">
        <v>76</v>
      </c>
      <c r="D877" s="3"/>
      <c r="E877" s="71"/>
    </row>
    <row r="878" spans="1:5" ht="23.25">
      <c r="A878" s="1"/>
      <c r="B878" s="59"/>
      <c r="C878" s="47" t="s">
        <v>77</v>
      </c>
      <c r="D878" s="3"/>
      <c r="E878" s="71"/>
    </row>
    <row r="879" spans="1:5" ht="23.25">
      <c r="A879" s="1"/>
      <c r="B879" s="72"/>
      <c r="C879" s="73" t="s">
        <v>78</v>
      </c>
      <c r="D879" s="3"/>
      <c r="E879" s="72">
        <f>E846-E876</f>
        <v>-1091374.81</v>
      </c>
    </row>
    <row r="880" spans="1:5" ht="24" thickBot="1">
      <c r="A880" s="1"/>
      <c r="B880" s="38">
        <f>B825+B846-B876</f>
        <v>28307696.379999995</v>
      </c>
      <c r="C880" s="47" t="s">
        <v>79</v>
      </c>
      <c r="D880" s="3"/>
      <c r="E880" s="38">
        <f>E825+E846-E876</f>
        <v>28307696.380000003</v>
      </c>
    </row>
    <row r="881" ht="24" thickTop="1">
      <c r="C881" s="2" t="s">
        <v>80</v>
      </c>
    </row>
    <row r="882" ht="23.25">
      <c r="C882" s="2" t="s">
        <v>96</v>
      </c>
    </row>
    <row r="883" ht="23.25">
      <c r="C883" s="2" t="s">
        <v>129</v>
      </c>
    </row>
  </sheetData>
  <sheetProtection/>
  <mergeCells count="96">
    <mergeCell ref="A852:B852"/>
    <mergeCell ref="C852:C854"/>
    <mergeCell ref="D852:D854"/>
    <mergeCell ref="A819:E819"/>
    <mergeCell ref="A822:B822"/>
    <mergeCell ref="C822:C824"/>
    <mergeCell ref="D822:D824"/>
    <mergeCell ref="C846:D846"/>
    <mergeCell ref="A716:B716"/>
    <mergeCell ref="C716:C718"/>
    <mergeCell ref="D716:D718"/>
    <mergeCell ref="A683:E683"/>
    <mergeCell ref="A686:B686"/>
    <mergeCell ref="C686:C688"/>
    <mergeCell ref="D686:D688"/>
    <mergeCell ref="C710:D710"/>
    <mergeCell ref="A648:B648"/>
    <mergeCell ref="C648:C650"/>
    <mergeCell ref="D648:D650"/>
    <mergeCell ref="A615:E615"/>
    <mergeCell ref="A618:B618"/>
    <mergeCell ref="C618:C620"/>
    <mergeCell ref="D618:D620"/>
    <mergeCell ref="C642:D642"/>
    <mergeCell ref="D512:D514"/>
    <mergeCell ref="A547:E547"/>
    <mergeCell ref="A550:B550"/>
    <mergeCell ref="C550:C552"/>
    <mergeCell ref="D550:D552"/>
    <mergeCell ref="C574:D574"/>
    <mergeCell ref="A580:B580"/>
    <mergeCell ref="C580:C582"/>
    <mergeCell ref="D580:D582"/>
    <mergeCell ref="A479:E479"/>
    <mergeCell ref="A482:B482"/>
    <mergeCell ref="C482:C484"/>
    <mergeCell ref="D482:D484"/>
    <mergeCell ref="C506:D506"/>
    <mergeCell ref="A512:B512"/>
    <mergeCell ref="C512:C514"/>
    <mergeCell ref="D338:D340"/>
    <mergeCell ref="A378:E378"/>
    <mergeCell ref="A381:B381"/>
    <mergeCell ref="C381:C383"/>
    <mergeCell ref="D381:D383"/>
    <mergeCell ref="C405:D405"/>
    <mergeCell ref="A415:B415"/>
    <mergeCell ref="C415:C417"/>
    <mergeCell ref="D415:D417"/>
    <mergeCell ref="A301:E301"/>
    <mergeCell ref="A304:B304"/>
    <mergeCell ref="C304:C306"/>
    <mergeCell ref="D304:D306"/>
    <mergeCell ref="C328:D328"/>
    <mergeCell ref="A338:B338"/>
    <mergeCell ref="C338:C340"/>
    <mergeCell ref="D184:D186"/>
    <mergeCell ref="A224:E224"/>
    <mergeCell ref="A227:B227"/>
    <mergeCell ref="C227:C229"/>
    <mergeCell ref="D227:D229"/>
    <mergeCell ref="C251:D251"/>
    <mergeCell ref="A261:B261"/>
    <mergeCell ref="C261:C263"/>
    <mergeCell ref="D261:D263"/>
    <mergeCell ref="A147:E147"/>
    <mergeCell ref="A150:B150"/>
    <mergeCell ref="C150:C152"/>
    <mergeCell ref="D150:D152"/>
    <mergeCell ref="C174:D174"/>
    <mergeCell ref="A184:B184"/>
    <mergeCell ref="C184:C186"/>
    <mergeCell ref="D35:D37"/>
    <mergeCell ref="A70:E70"/>
    <mergeCell ref="A73:B73"/>
    <mergeCell ref="C73:C75"/>
    <mergeCell ref="D73:D75"/>
    <mergeCell ref="C97:D97"/>
    <mergeCell ref="A107:B107"/>
    <mergeCell ref="C107:C109"/>
    <mergeCell ref="D107:D109"/>
    <mergeCell ref="A3:E3"/>
    <mergeCell ref="A6:B6"/>
    <mergeCell ref="C6:C8"/>
    <mergeCell ref="D6:D8"/>
    <mergeCell ref="C30:D30"/>
    <mergeCell ref="A35:B35"/>
    <mergeCell ref="C35:C37"/>
    <mergeCell ref="A784:B784"/>
    <mergeCell ref="C784:C786"/>
    <mergeCell ref="D784:D786"/>
    <mergeCell ref="A751:E751"/>
    <mergeCell ref="A754:B754"/>
    <mergeCell ref="C754:C756"/>
    <mergeCell ref="D754:D756"/>
    <mergeCell ref="C778:D778"/>
  </mergeCells>
  <printOptions/>
  <pageMargins left="0.3937007874015748" right="0.1968503937007874" top="0.31496062992125984" bottom="0.2755905511811024" header="0.07874015748031496" footer="0.0787401574803149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6"/>
  <sheetViews>
    <sheetView tabSelected="1" zoomScalePageLayoutView="0" workbookViewId="0" topLeftCell="A345">
      <selection activeCell="B358" sqref="B358:D358"/>
    </sheetView>
  </sheetViews>
  <sheetFormatPr defaultColWidth="9.140625" defaultRowHeight="15"/>
  <cols>
    <col min="1" max="1" width="12.140625" style="2" customWidth="1"/>
    <col min="2" max="2" width="33.00390625" style="2" customWidth="1"/>
    <col min="3" max="3" width="17.421875" style="2" customWidth="1"/>
    <col min="4" max="4" width="19.421875" style="2" customWidth="1"/>
    <col min="5" max="16384" width="9.00390625" style="2" customWidth="1"/>
  </cols>
  <sheetData>
    <row r="1" spans="1:4" ht="29.25">
      <c r="A1" s="100" t="s">
        <v>22</v>
      </c>
      <c r="B1" s="100"/>
      <c r="C1" s="100"/>
      <c r="D1" s="100"/>
    </row>
    <row r="2" spans="1:4" ht="29.25">
      <c r="A2" s="100" t="s">
        <v>98</v>
      </c>
      <c r="B2" s="100"/>
      <c r="C2" s="100"/>
      <c r="D2" s="100"/>
    </row>
    <row r="3" spans="1:4" ht="29.25">
      <c r="A3" s="100" t="s">
        <v>99</v>
      </c>
      <c r="B3" s="100"/>
      <c r="C3" s="100"/>
      <c r="D3" s="100"/>
    </row>
    <row r="4" spans="1:4" ht="23.25">
      <c r="A4" s="4" t="s">
        <v>100</v>
      </c>
      <c r="C4" s="47" t="s">
        <v>101</v>
      </c>
      <c r="D4" s="47" t="s">
        <v>102</v>
      </c>
    </row>
    <row r="5" spans="2:4" ht="23.25">
      <c r="B5" s="2" t="s">
        <v>103</v>
      </c>
      <c r="C5" s="1">
        <v>270053.23</v>
      </c>
      <c r="D5" s="1">
        <v>270053.23</v>
      </c>
    </row>
    <row r="6" spans="2:4" ht="23.25">
      <c r="B6" s="2" t="s">
        <v>104</v>
      </c>
      <c r="C6" s="1">
        <v>0</v>
      </c>
      <c r="D6" s="1">
        <v>0</v>
      </c>
    </row>
    <row r="7" spans="2:4" ht="23.25">
      <c r="B7" s="2" t="s">
        <v>105</v>
      </c>
      <c r="C7" s="76">
        <v>51073.25</v>
      </c>
      <c r="D7" s="76">
        <v>51073.25</v>
      </c>
    </row>
    <row r="8" spans="2:4" ht="23.25">
      <c r="B8" s="2" t="s">
        <v>32</v>
      </c>
      <c r="C8" s="76">
        <v>2400</v>
      </c>
      <c r="D8" s="76">
        <v>2400</v>
      </c>
    </row>
    <row r="9" spans="3:4" ht="23.25">
      <c r="C9" s="1"/>
      <c r="D9" s="1"/>
    </row>
    <row r="10" spans="3:4" ht="23.25">
      <c r="C10" s="1"/>
      <c r="D10" s="1"/>
    </row>
    <row r="11" spans="3:4" ht="23.25">
      <c r="C11" s="1"/>
      <c r="D11" s="1"/>
    </row>
    <row r="12" spans="3:4" ht="23.25">
      <c r="C12" s="1"/>
      <c r="D12" s="1"/>
    </row>
    <row r="13" spans="2:4" ht="26.25" thickBot="1">
      <c r="B13" s="77" t="s">
        <v>51</v>
      </c>
      <c r="C13" s="78">
        <f>SUM(C5:C12)</f>
        <v>323526.48</v>
      </c>
      <c r="D13" s="46">
        <f>SUM(D5:D12)</f>
        <v>323526.48</v>
      </c>
    </row>
    <row r="14" ht="24" thickTop="1">
      <c r="A14" s="4" t="s">
        <v>74</v>
      </c>
    </row>
    <row r="15" spans="2:4" ht="23.25">
      <c r="B15" s="2" t="s">
        <v>106</v>
      </c>
      <c r="C15" s="79">
        <v>1053685</v>
      </c>
      <c r="D15" s="79">
        <v>1053685</v>
      </c>
    </row>
    <row r="16" spans="2:4" ht="23.25">
      <c r="B16" s="2" t="s">
        <v>107</v>
      </c>
      <c r="C16" s="79">
        <v>38013.25</v>
      </c>
      <c r="D16" s="79">
        <v>38013.25</v>
      </c>
    </row>
    <row r="17" spans="2:4" ht="23.25">
      <c r="B17" s="2" t="s">
        <v>32</v>
      </c>
      <c r="C17" s="79">
        <v>21975</v>
      </c>
      <c r="D17" s="79">
        <v>21975</v>
      </c>
    </row>
    <row r="18" spans="2:4" ht="23.25">
      <c r="B18" s="2" t="s">
        <v>108</v>
      </c>
      <c r="C18" s="79">
        <v>456800</v>
      </c>
      <c r="D18" s="79">
        <v>456800</v>
      </c>
    </row>
    <row r="19" spans="2:4" ht="23.25">
      <c r="B19" s="2" t="s">
        <v>109</v>
      </c>
      <c r="C19" s="79"/>
      <c r="D19" s="79"/>
    </row>
    <row r="20" spans="2:4" ht="23.25">
      <c r="B20" s="2" t="s">
        <v>86</v>
      </c>
      <c r="C20" s="79"/>
      <c r="D20" s="79"/>
    </row>
    <row r="21" spans="3:4" ht="23.25">
      <c r="C21" s="79"/>
      <c r="D21" s="79"/>
    </row>
    <row r="22" spans="3:4" ht="23.25">
      <c r="C22" s="79"/>
      <c r="D22" s="79"/>
    </row>
    <row r="23" spans="2:4" ht="26.25" thickBot="1">
      <c r="B23" s="77" t="s">
        <v>51</v>
      </c>
      <c r="C23" s="80">
        <f>SUM(C15:C22)</f>
        <v>1570473.25</v>
      </c>
      <c r="D23" s="80">
        <f>SUM(D15:D22)</f>
        <v>1570473.25</v>
      </c>
    </row>
    <row r="24" spans="2:4" ht="26.25" thickTop="1">
      <c r="B24" s="77"/>
      <c r="C24" s="81"/>
      <c r="D24" s="81"/>
    </row>
    <row r="25" spans="2:4" ht="24" thickBot="1">
      <c r="B25" s="2" t="s">
        <v>110</v>
      </c>
      <c r="C25" s="82">
        <f>C13-C23</f>
        <v>-1246946.77</v>
      </c>
      <c r="D25" s="82">
        <f>D13-D23</f>
        <v>-1246946.77</v>
      </c>
    </row>
    <row r="26" ht="24" thickTop="1"/>
    <row r="27" spans="2:4" ht="23.25">
      <c r="B27" s="99" t="s">
        <v>111</v>
      </c>
      <c r="C27" s="99"/>
      <c r="D27" s="99"/>
    </row>
    <row r="28" spans="2:4" ht="23.25">
      <c r="B28" s="83"/>
      <c r="C28" s="83"/>
      <c r="D28" s="83"/>
    </row>
    <row r="29" spans="2:4" ht="23.25">
      <c r="B29" s="99" t="s">
        <v>112</v>
      </c>
      <c r="C29" s="99"/>
      <c r="D29" s="99"/>
    </row>
    <row r="30" spans="2:4" ht="23.25">
      <c r="B30" s="99"/>
      <c r="C30" s="99"/>
      <c r="D30" s="99"/>
    </row>
    <row r="31" spans="2:4" ht="23.25">
      <c r="B31" s="99" t="s">
        <v>113</v>
      </c>
      <c r="C31" s="99"/>
      <c r="D31" s="99"/>
    </row>
    <row r="32" spans="2:4" ht="23.25">
      <c r="B32" s="84"/>
      <c r="C32" s="84"/>
      <c r="D32" s="84"/>
    </row>
    <row r="33" spans="2:4" ht="23.25">
      <c r="B33" s="84"/>
      <c r="C33" s="84"/>
      <c r="D33" s="84"/>
    </row>
    <row r="34" spans="1:4" ht="29.25">
      <c r="A34" s="100" t="s">
        <v>22</v>
      </c>
      <c r="B34" s="100"/>
      <c r="C34" s="100"/>
      <c r="D34" s="100"/>
    </row>
    <row r="35" spans="1:4" ht="29.25">
      <c r="A35" s="100" t="s">
        <v>98</v>
      </c>
      <c r="B35" s="100"/>
      <c r="C35" s="100"/>
      <c r="D35" s="100"/>
    </row>
    <row r="36" spans="1:4" ht="29.25">
      <c r="A36" s="100" t="s">
        <v>114</v>
      </c>
      <c r="B36" s="100"/>
      <c r="C36" s="100"/>
      <c r="D36" s="100"/>
    </row>
    <row r="37" spans="1:4" ht="23.25">
      <c r="A37" s="4" t="s">
        <v>100</v>
      </c>
      <c r="C37" s="47" t="s">
        <v>101</v>
      </c>
      <c r="D37" s="47" t="s">
        <v>102</v>
      </c>
    </row>
    <row r="38" spans="2:4" ht="23.25">
      <c r="B38" s="2" t="s">
        <v>103</v>
      </c>
      <c r="C38" s="1">
        <v>1182840.02</v>
      </c>
      <c r="D38" s="1">
        <f aca="true" t="shared" si="0" ref="D38:D44">D5+C38</f>
        <v>1452893.25</v>
      </c>
    </row>
    <row r="39" spans="2:4" ht="23.25">
      <c r="B39" s="2" t="s">
        <v>104</v>
      </c>
      <c r="C39" s="1">
        <v>2400986</v>
      </c>
      <c r="D39" s="1">
        <f t="shared" si="0"/>
        <v>2400986</v>
      </c>
    </row>
    <row r="40" spans="2:4" ht="23.25">
      <c r="B40" s="2" t="s">
        <v>105</v>
      </c>
      <c r="C40" s="76">
        <v>33421</v>
      </c>
      <c r="D40" s="1">
        <f t="shared" si="0"/>
        <v>84494.25</v>
      </c>
    </row>
    <row r="41" spans="2:4" ht="23.25">
      <c r="B41" s="2" t="s">
        <v>32</v>
      </c>
      <c r="C41" s="76">
        <v>0</v>
      </c>
      <c r="D41" s="1">
        <f t="shared" si="0"/>
        <v>2400</v>
      </c>
    </row>
    <row r="42" spans="2:4" ht="23.25">
      <c r="B42" s="2" t="s">
        <v>84</v>
      </c>
      <c r="C42" s="1">
        <v>1894000</v>
      </c>
      <c r="D42" s="1">
        <f t="shared" si="0"/>
        <v>1894000</v>
      </c>
    </row>
    <row r="43" spans="2:4" ht="23.25">
      <c r="B43" s="2" t="s">
        <v>85</v>
      </c>
      <c r="C43" s="1">
        <v>255000</v>
      </c>
      <c r="D43" s="1">
        <f t="shared" si="0"/>
        <v>255000</v>
      </c>
    </row>
    <row r="44" spans="2:4" ht="23.25">
      <c r="B44" s="2" t="s">
        <v>6</v>
      </c>
      <c r="C44" s="1">
        <v>3000</v>
      </c>
      <c r="D44" s="1">
        <f t="shared" si="0"/>
        <v>3000</v>
      </c>
    </row>
    <row r="45" spans="3:4" ht="23.25">
      <c r="C45" s="1"/>
      <c r="D45" s="1"/>
    </row>
    <row r="46" spans="2:4" ht="26.25" thickBot="1">
      <c r="B46" s="77" t="s">
        <v>51</v>
      </c>
      <c r="C46" s="78">
        <f>SUM(C38:C45)</f>
        <v>5769247.02</v>
      </c>
      <c r="D46" s="46">
        <f>SUM(D38:D45)</f>
        <v>6092773.5</v>
      </c>
    </row>
    <row r="47" ht="24" thickTop="1">
      <c r="A47" s="4" t="s">
        <v>74</v>
      </c>
    </row>
    <row r="48" spans="2:4" ht="23.25">
      <c r="B48" s="2" t="s">
        <v>106</v>
      </c>
      <c r="C48" s="79">
        <v>1634799.17</v>
      </c>
      <c r="D48" s="79">
        <f aca="true" t="shared" si="1" ref="D48:D53">D15+C48</f>
        <v>2688484.17</v>
      </c>
    </row>
    <row r="49" spans="2:4" ht="23.25">
      <c r="B49" s="2" t="s">
        <v>107</v>
      </c>
      <c r="C49" s="79">
        <v>34921</v>
      </c>
      <c r="D49" s="79">
        <f t="shared" si="1"/>
        <v>72934.25</v>
      </c>
    </row>
    <row r="50" spans="2:4" ht="23.25">
      <c r="B50" s="2" t="s">
        <v>32</v>
      </c>
      <c r="C50" s="79">
        <v>58190</v>
      </c>
      <c r="D50" s="79">
        <f t="shared" si="1"/>
        <v>80165</v>
      </c>
    </row>
    <row r="51" spans="2:4" ht="23.25">
      <c r="B51" s="2" t="s">
        <v>108</v>
      </c>
      <c r="C51" s="79">
        <v>457460</v>
      </c>
      <c r="D51" s="79">
        <f t="shared" si="1"/>
        <v>914260</v>
      </c>
    </row>
    <row r="52" spans="2:4" ht="23.25">
      <c r="B52" s="2" t="s">
        <v>109</v>
      </c>
      <c r="C52" s="79">
        <v>2576</v>
      </c>
      <c r="D52" s="79">
        <f t="shared" si="1"/>
        <v>2576</v>
      </c>
    </row>
    <row r="53" spans="2:4" ht="23.25">
      <c r="B53" s="2" t="s">
        <v>86</v>
      </c>
      <c r="C53" s="79">
        <v>390905.96</v>
      </c>
      <c r="D53" s="79">
        <f t="shared" si="1"/>
        <v>390905.96</v>
      </c>
    </row>
    <row r="54" spans="3:4" ht="23.25">
      <c r="C54" s="79"/>
      <c r="D54" s="79"/>
    </row>
    <row r="55" spans="3:4" ht="23.25">
      <c r="C55" s="79"/>
      <c r="D55" s="79"/>
    </row>
    <row r="56" spans="2:4" ht="26.25" thickBot="1">
      <c r="B56" s="77" t="s">
        <v>51</v>
      </c>
      <c r="C56" s="80">
        <f>SUM(C48:C55)</f>
        <v>2578852.13</v>
      </c>
      <c r="D56" s="80">
        <f>SUM(D48:D55)</f>
        <v>4149325.38</v>
      </c>
    </row>
    <row r="57" spans="2:4" ht="26.25" thickTop="1">
      <c r="B57" s="77"/>
      <c r="C57" s="81"/>
      <c r="D57" s="81"/>
    </row>
    <row r="58" spans="2:4" ht="24" thickBot="1">
      <c r="B58" s="2" t="s">
        <v>110</v>
      </c>
      <c r="C58" s="82">
        <f>C46-C56</f>
        <v>3190394.8899999997</v>
      </c>
      <c r="D58" s="82">
        <f>D46-D56</f>
        <v>1943448.12</v>
      </c>
    </row>
    <row r="59" ht="24" thickTop="1"/>
    <row r="60" spans="2:4" ht="23.25">
      <c r="B60" s="99" t="s">
        <v>111</v>
      </c>
      <c r="C60" s="99"/>
      <c r="D60" s="99"/>
    </row>
    <row r="61" spans="2:4" ht="23.25">
      <c r="B61" s="83"/>
      <c r="C61" s="83"/>
      <c r="D61" s="83"/>
    </row>
    <row r="62" spans="2:4" ht="23.25">
      <c r="B62" s="99" t="s">
        <v>112</v>
      </c>
      <c r="C62" s="99"/>
      <c r="D62" s="99"/>
    </row>
    <row r="63" spans="2:4" ht="23.25">
      <c r="B63" s="99"/>
      <c r="C63" s="99"/>
      <c r="D63" s="99"/>
    </row>
    <row r="64" spans="2:4" ht="23.25">
      <c r="B64" s="99" t="s">
        <v>113</v>
      </c>
      <c r="C64" s="99"/>
      <c r="D64" s="99"/>
    </row>
    <row r="65" spans="2:4" ht="23.25">
      <c r="B65" s="84"/>
      <c r="C65" s="84"/>
      <c r="D65" s="84"/>
    </row>
    <row r="66" spans="2:4" ht="23.25">
      <c r="B66" s="84"/>
      <c r="C66" s="84"/>
      <c r="D66" s="84"/>
    </row>
    <row r="67" spans="1:4" ht="29.25">
      <c r="A67" s="100" t="s">
        <v>22</v>
      </c>
      <c r="B67" s="100"/>
      <c r="C67" s="100"/>
      <c r="D67" s="100"/>
    </row>
    <row r="68" spans="1:4" ht="29.25">
      <c r="A68" s="100" t="s">
        <v>98</v>
      </c>
      <c r="B68" s="100"/>
      <c r="C68" s="100"/>
      <c r="D68" s="100"/>
    </row>
    <row r="69" spans="1:4" ht="29.25">
      <c r="A69" s="100" t="s">
        <v>115</v>
      </c>
      <c r="B69" s="100"/>
      <c r="C69" s="100"/>
      <c r="D69" s="100"/>
    </row>
    <row r="70" spans="1:4" ht="23.25">
      <c r="A70" s="4" t="s">
        <v>100</v>
      </c>
      <c r="C70" s="47" t="s">
        <v>101</v>
      </c>
      <c r="D70" s="47" t="s">
        <v>102</v>
      </c>
    </row>
    <row r="71" spans="2:4" ht="23.25">
      <c r="B71" s="2" t="s">
        <v>103</v>
      </c>
      <c r="C71" s="1">
        <v>1433623.2</v>
      </c>
      <c r="D71" s="1">
        <f aca="true" t="shared" si="2" ref="D71:D78">D38+C71</f>
        <v>2886516.45</v>
      </c>
    </row>
    <row r="72" spans="2:4" ht="23.25">
      <c r="B72" s="2" t="s">
        <v>104</v>
      </c>
      <c r="C72" s="1">
        <v>0</v>
      </c>
      <c r="D72" s="1">
        <f t="shared" si="2"/>
        <v>2400986</v>
      </c>
    </row>
    <row r="73" spans="2:4" ht="23.25">
      <c r="B73" s="2" t="s">
        <v>105</v>
      </c>
      <c r="C73" s="76">
        <v>58614.8</v>
      </c>
      <c r="D73" s="1">
        <f t="shared" si="2"/>
        <v>143109.05</v>
      </c>
    </row>
    <row r="74" spans="2:4" ht="23.25">
      <c r="B74" s="2" t="s">
        <v>32</v>
      </c>
      <c r="C74" s="76">
        <v>2260</v>
      </c>
      <c r="D74" s="1">
        <f t="shared" si="2"/>
        <v>4660</v>
      </c>
    </row>
    <row r="75" spans="2:4" ht="23.25">
      <c r="B75" s="2" t="s">
        <v>84</v>
      </c>
      <c r="C75" s="1">
        <v>0</v>
      </c>
      <c r="D75" s="1">
        <f t="shared" si="2"/>
        <v>1894000</v>
      </c>
    </row>
    <row r="76" spans="2:4" ht="23.25">
      <c r="B76" s="2" t="s">
        <v>85</v>
      </c>
      <c r="C76" s="1">
        <v>0</v>
      </c>
      <c r="D76" s="1">
        <f t="shared" si="2"/>
        <v>255000</v>
      </c>
    </row>
    <row r="77" spans="2:4" ht="23.25">
      <c r="B77" s="2" t="s">
        <v>6</v>
      </c>
      <c r="C77" s="1">
        <v>0</v>
      </c>
      <c r="D77" s="1">
        <f t="shared" si="2"/>
        <v>3000</v>
      </c>
    </row>
    <row r="78" spans="2:4" ht="23.25">
      <c r="B78" s="2" t="s">
        <v>88</v>
      </c>
      <c r="C78" s="1">
        <v>84240</v>
      </c>
      <c r="D78" s="1">
        <f t="shared" si="2"/>
        <v>84240</v>
      </c>
    </row>
    <row r="79" spans="2:4" ht="26.25" thickBot="1">
      <c r="B79" s="77" t="s">
        <v>51</v>
      </c>
      <c r="C79" s="78">
        <f>SUM(C71:C78)</f>
        <v>1578738</v>
      </c>
      <c r="D79" s="46">
        <f>SUM(D71:D78)</f>
        <v>7671511.5</v>
      </c>
    </row>
    <row r="80" ht="24" thickTop="1">
      <c r="A80" s="4" t="s">
        <v>74</v>
      </c>
    </row>
    <row r="81" spans="2:4" ht="23.25">
      <c r="B81" s="2" t="s">
        <v>106</v>
      </c>
      <c r="C81" s="79">
        <v>1513805.77</v>
      </c>
      <c r="D81" s="79">
        <f aca="true" t="shared" si="3" ref="D81:D87">D48+C81</f>
        <v>4202289.9399999995</v>
      </c>
    </row>
    <row r="82" spans="2:4" ht="23.25">
      <c r="B82" s="2" t="s">
        <v>107</v>
      </c>
      <c r="C82" s="79">
        <v>38714.8</v>
      </c>
      <c r="D82" s="79">
        <f t="shared" si="3"/>
        <v>111649.05</v>
      </c>
    </row>
    <row r="83" spans="2:4" ht="23.25">
      <c r="B83" s="2" t="s">
        <v>32</v>
      </c>
      <c r="C83" s="79">
        <v>887240</v>
      </c>
      <c r="D83" s="79">
        <f t="shared" si="3"/>
        <v>967405</v>
      </c>
    </row>
    <row r="84" spans="2:4" ht="23.25">
      <c r="B84" s="2" t="s">
        <v>108</v>
      </c>
      <c r="C84" s="79">
        <v>28080</v>
      </c>
      <c r="D84" s="79">
        <f t="shared" si="3"/>
        <v>942340</v>
      </c>
    </row>
    <row r="85" spans="2:4" ht="23.25">
      <c r="B85" s="2" t="s">
        <v>109</v>
      </c>
      <c r="C85" s="79">
        <v>0</v>
      </c>
      <c r="D85" s="79">
        <f t="shared" si="3"/>
        <v>2576</v>
      </c>
    </row>
    <row r="86" spans="2:4" ht="23.25">
      <c r="B86" s="2" t="s">
        <v>86</v>
      </c>
      <c r="C86" s="79">
        <v>0</v>
      </c>
      <c r="D86" s="79">
        <f t="shared" si="3"/>
        <v>390905.96</v>
      </c>
    </row>
    <row r="87" spans="2:4" ht="23.25">
      <c r="B87" s="2" t="s">
        <v>11</v>
      </c>
      <c r="C87" s="79">
        <v>398000</v>
      </c>
      <c r="D87" s="79">
        <f t="shared" si="3"/>
        <v>398000</v>
      </c>
    </row>
    <row r="88" spans="3:4" ht="23.25">
      <c r="C88" s="79"/>
      <c r="D88" s="79"/>
    </row>
    <row r="89" spans="2:4" ht="26.25" thickBot="1">
      <c r="B89" s="77" t="s">
        <v>51</v>
      </c>
      <c r="C89" s="80">
        <f>SUM(C81:C88)</f>
        <v>2865840.5700000003</v>
      </c>
      <c r="D89" s="80">
        <f>SUM(D81:D88)</f>
        <v>7015165.949999999</v>
      </c>
    </row>
    <row r="90" spans="2:4" ht="26.25" thickTop="1">
      <c r="B90" s="77"/>
      <c r="C90" s="81"/>
      <c r="D90" s="81"/>
    </row>
    <row r="91" spans="2:4" ht="24" thickBot="1">
      <c r="B91" s="2" t="s">
        <v>110</v>
      </c>
      <c r="C91" s="82">
        <f>C79-C89</f>
        <v>-1287102.5700000003</v>
      </c>
      <c r="D91" s="82">
        <f>D79-D89</f>
        <v>656345.5500000007</v>
      </c>
    </row>
    <row r="92" ht="24" thickTop="1"/>
    <row r="93" spans="2:4" ht="23.25">
      <c r="B93" s="99" t="s">
        <v>111</v>
      </c>
      <c r="C93" s="99"/>
      <c r="D93" s="99"/>
    </row>
    <row r="94" spans="2:4" ht="23.25">
      <c r="B94" s="83"/>
      <c r="C94" s="83"/>
      <c r="D94" s="83"/>
    </row>
    <row r="95" spans="2:4" ht="23.25">
      <c r="B95" s="99" t="s">
        <v>112</v>
      </c>
      <c r="C95" s="99"/>
      <c r="D95" s="99"/>
    </row>
    <row r="96" spans="2:4" ht="23.25">
      <c r="B96" s="99"/>
      <c r="C96" s="99"/>
      <c r="D96" s="99"/>
    </row>
    <row r="97" spans="2:4" ht="23.25">
      <c r="B97" s="99" t="s">
        <v>113</v>
      </c>
      <c r="C97" s="99"/>
      <c r="D97" s="99"/>
    </row>
    <row r="98" spans="2:4" ht="23.25">
      <c r="B98" s="84"/>
      <c r="C98" s="84"/>
      <c r="D98" s="84"/>
    </row>
    <row r="99" spans="2:4" ht="23.25">
      <c r="B99" s="84"/>
      <c r="C99" s="84"/>
      <c r="D99" s="84"/>
    </row>
    <row r="100" spans="2:4" ht="23.25">
      <c r="B100" s="84"/>
      <c r="C100" s="84"/>
      <c r="D100" s="84"/>
    </row>
    <row r="101" spans="2:4" ht="23.25">
      <c r="B101" s="84"/>
      <c r="C101" s="84"/>
      <c r="D101" s="84"/>
    </row>
    <row r="103" spans="1:4" ht="29.25">
      <c r="A103" s="100" t="s">
        <v>22</v>
      </c>
      <c r="B103" s="100"/>
      <c r="C103" s="100"/>
      <c r="D103" s="100"/>
    </row>
    <row r="104" spans="1:4" ht="29.25">
      <c r="A104" s="100" t="s">
        <v>98</v>
      </c>
      <c r="B104" s="100"/>
      <c r="C104" s="100"/>
      <c r="D104" s="100"/>
    </row>
    <row r="105" spans="1:4" ht="29.25">
      <c r="A105" s="100" t="s">
        <v>116</v>
      </c>
      <c r="B105" s="100"/>
      <c r="C105" s="100"/>
      <c r="D105" s="100"/>
    </row>
    <row r="106" spans="1:4" ht="23.25">
      <c r="A106" s="4" t="s">
        <v>100</v>
      </c>
      <c r="C106" s="47" t="s">
        <v>101</v>
      </c>
      <c r="D106" s="47" t="s">
        <v>102</v>
      </c>
    </row>
    <row r="107" spans="2:4" ht="23.25">
      <c r="B107" s="2" t="s">
        <v>103</v>
      </c>
      <c r="C107" s="1">
        <v>1506777.74</v>
      </c>
      <c r="D107" s="1">
        <f>D71+C107</f>
        <v>4393294.19</v>
      </c>
    </row>
    <row r="108" spans="2:4" ht="23.25">
      <c r="B108" s="2" t="s">
        <v>104</v>
      </c>
      <c r="C108" s="1">
        <v>0</v>
      </c>
      <c r="D108" s="1">
        <f aca="true" t="shared" si="4" ref="D108:D114">D72+C108</f>
        <v>2400986</v>
      </c>
    </row>
    <row r="109" spans="2:4" ht="23.25">
      <c r="B109" s="2" t="s">
        <v>105</v>
      </c>
      <c r="C109" s="76">
        <v>78787.71</v>
      </c>
      <c r="D109" s="1">
        <f t="shared" si="4"/>
        <v>221896.76</v>
      </c>
    </row>
    <row r="110" spans="2:4" ht="23.25">
      <c r="B110" s="2" t="s">
        <v>32</v>
      </c>
      <c r="C110" s="76">
        <v>13345</v>
      </c>
      <c r="D110" s="1">
        <f t="shared" si="4"/>
        <v>18005</v>
      </c>
    </row>
    <row r="111" spans="2:4" ht="23.25">
      <c r="B111" s="2" t="s">
        <v>84</v>
      </c>
      <c r="C111" s="1">
        <v>0</v>
      </c>
      <c r="D111" s="1">
        <f t="shared" si="4"/>
        <v>1894000</v>
      </c>
    </row>
    <row r="112" spans="2:4" ht="23.25">
      <c r="B112" s="2" t="s">
        <v>85</v>
      </c>
      <c r="C112" s="1">
        <v>0</v>
      </c>
      <c r="D112" s="1">
        <f t="shared" si="4"/>
        <v>255000</v>
      </c>
    </row>
    <row r="113" spans="2:4" ht="23.25">
      <c r="B113" s="2" t="s">
        <v>6</v>
      </c>
      <c r="C113" s="1">
        <v>0</v>
      </c>
      <c r="D113" s="1">
        <f t="shared" si="4"/>
        <v>3000</v>
      </c>
    </row>
    <row r="114" spans="2:4" ht="23.25">
      <c r="B114" s="2" t="s">
        <v>88</v>
      </c>
      <c r="C114" s="1">
        <v>28043</v>
      </c>
      <c r="D114" s="1">
        <f t="shared" si="4"/>
        <v>112283</v>
      </c>
    </row>
    <row r="115" spans="2:4" ht="23.25">
      <c r="B115" s="2" t="s">
        <v>10</v>
      </c>
      <c r="C115" s="1">
        <v>445</v>
      </c>
      <c r="D115" s="1">
        <v>445</v>
      </c>
    </row>
    <row r="116" spans="2:4" ht="26.25" thickBot="1">
      <c r="B116" s="77" t="s">
        <v>51</v>
      </c>
      <c r="C116" s="78">
        <f>SUM(C107:C115)</f>
        <v>1627398.45</v>
      </c>
      <c r="D116" s="46">
        <f>SUM(D107:D115)</f>
        <v>9298909.95</v>
      </c>
    </row>
    <row r="117" ht="24" thickTop="1">
      <c r="A117" s="4" t="s">
        <v>74</v>
      </c>
    </row>
    <row r="118" spans="2:4" ht="23.25">
      <c r="B118" s="2" t="s">
        <v>106</v>
      </c>
      <c r="C118" s="79">
        <v>1903307.37</v>
      </c>
      <c r="D118" s="79">
        <f>D81+C118</f>
        <v>6105597.31</v>
      </c>
    </row>
    <row r="119" spans="2:4" ht="23.25">
      <c r="B119" s="2" t="s">
        <v>107</v>
      </c>
      <c r="C119" s="79">
        <v>78627.86</v>
      </c>
      <c r="D119" s="79">
        <f aca="true" t="shared" si="5" ref="D119:D124">D82+C119</f>
        <v>190276.91</v>
      </c>
    </row>
    <row r="120" spans="2:4" ht="23.25">
      <c r="B120" s="2" t="s">
        <v>32</v>
      </c>
      <c r="C120" s="79">
        <v>179800</v>
      </c>
      <c r="D120" s="79">
        <f t="shared" si="5"/>
        <v>1147205</v>
      </c>
    </row>
    <row r="121" spans="2:4" ht="23.25">
      <c r="B121" s="2" t="s">
        <v>108</v>
      </c>
      <c r="C121" s="79">
        <v>27776</v>
      </c>
      <c r="D121" s="79">
        <f t="shared" si="5"/>
        <v>970116</v>
      </c>
    </row>
    <row r="122" spans="2:4" ht="23.25">
      <c r="B122" s="2" t="s">
        <v>109</v>
      </c>
      <c r="C122" s="79">
        <v>0</v>
      </c>
      <c r="D122" s="79">
        <f t="shared" si="5"/>
        <v>2576</v>
      </c>
    </row>
    <row r="123" spans="2:4" ht="23.25">
      <c r="B123" s="2" t="s">
        <v>86</v>
      </c>
      <c r="C123" s="79">
        <v>0</v>
      </c>
      <c r="D123" s="79">
        <f t="shared" si="5"/>
        <v>390905.96</v>
      </c>
    </row>
    <row r="124" spans="2:4" ht="23.25">
      <c r="B124" s="2" t="s">
        <v>11</v>
      </c>
      <c r="C124" s="79">
        <v>4372760</v>
      </c>
      <c r="D124" s="79">
        <f t="shared" si="5"/>
        <v>4770760</v>
      </c>
    </row>
    <row r="125" spans="3:4" ht="23.25">
      <c r="C125" s="79"/>
      <c r="D125" s="79"/>
    </row>
    <row r="126" spans="2:4" ht="26.25" thickBot="1">
      <c r="B126" s="77" t="s">
        <v>51</v>
      </c>
      <c r="C126" s="80">
        <f>SUM(C118:C125)</f>
        <v>6562271.23</v>
      </c>
      <c r="D126" s="80">
        <f>SUM(D118:D125)</f>
        <v>13577437.18</v>
      </c>
    </row>
    <row r="127" spans="2:4" ht="26.25" thickTop="1">
      <c r="B127" s="77"/>
      <c r="C127" s="81"/>
      <c r="D127" s="81"/>
    </row>
    <row r="128" spans="2:4" ht="24" thickBot="1">
      <c r="B128" s="2" t="s">
        <v>110</v>
      </c>
      <c r="C128" s="82">
        <f>C116-C126</f>
        <v>-4934872.78</v>
      </c>
      <c r="D128" s="82">
        <f>D116-D126</f>
        <v>-4278527.23</v>
      </c>
    </row>
    <row r="129" ht="24" thickTop="1"/>
    <row r="130" spans="2:4" ht="23.25">
      <c r="B130" s="99" t="s">
        <v>111</v>
      </c>
      <c r="C130" s="99"/>
      <c r="D130" s="99"/>
    </row>
    <row r="131" spans="2:4" ht="23.25">
      <c r="B131" s="83"/>
      <c r="C131" s="83"/>
      <c r="D131" s="83"/>
    </row>
    <row r="132" spans="2:4" ht="23.25">
      <c r="B132" s="99" t="s">
        <v>112</v>
      </c>
      <c r="C132" s="99"/>
      <c r="D132" s="99"/>
    </row>
    <row r="133" spans="2:4" ht="23.25">
      <c r="B133" s="99"/>
      <c r="C133" s="99"/>
      <c r="D133" s="99"/>
    </row>
    <row r="134" spans="2:4" ht="23.25">
      <c r="B134" s="99" t="s">
        <v>113</v>
      </c>
      <c r="C134" s="99"/>
      <c r="D134" s="99"/>
    </row>
    <row r="135" spans="2:4" ht="23.25">
      <c r="B135" s="84"/>
      <c r="C135" s="84"/>
      <c r="D135" s="84"/>
    </row>
    <row r="136" spans="2:4" ht="23.25">
      <c r="B136" s="84"/>
      <c r="C136" s="84"/>
      <c r="D136" s="84"/>
    </row>
    <row r="137" spans="2:4" ht="23.25">
      <c r="B137" s="84"/>
      <c r="C137" s="84"/>
      <c r="D137" s="84"/>
    </row>
    <row r="138" spans="2:4" ht="23.25">
      <c r="B138" s="84"/>
      <c r="C138" s="84"/>
      <c r="D138" s="84"/>
    </row>
    <row r="139" spans="1:4" ht="29.25">
      <c r="A139" s="100" t="s">
        <v>22</v>
      </c>
      <c r="B139" s="100"/>
      <c r="C139" s="100"/>
      <c r="D139" s="100"/>
    </row>
    <row r="140" spans="1:4" ht="29.25">
      <c r="A140" s="100" t="s">
        <v>98</v>
      </c>
      <c r="B140" s="100"/>
      <c r="C140" s="100"/>
      <c r="D140" s="100"/>
    </row>
    <row r="141" spans="1:4" ht="29.25">
      <c r="A141" s="100" t="s">
        <v>117</v>
      </c>
      <c r="B141" s="100"/>
      <c r="C141" s="100"/>
      <c r="D141" s="100"/>
    </row>
    <row r="142" spans="1:4" ht="23.25">
      <c r="A142" s="4" t="s">
        <v>100</v>
      </c>
      <c r="C142" s="47" t="s">
        <v>101</v>
      </c>
      <c r="D142" s="47" t="s">
        <v>102</v>
      </c>
    </row>
    <row r="143" spans="2:4" ht="23.25">
      <c r="B143" s="2" t="s">
        <v>103</v>
      </c>
      <c r="C143" s="1">
        <v>1196493.22</v>
      </c>
      <c r="D143" s="1">
        <f>D107+C143</f>
        <v>5589787.41</v>
      </c>
    </row>
    <row r="144" spans="2:4" ht="23.25">
      <c r="B144" s="2" t="s">
        <v>104</v>
      </c>
      <c r="C144" s="1">
        <v>0</v>
      </c>
      <c r="D144" s="1">
        <f aca="true" t="shared" si="6" ref="D144:D150">D108+C144</f>
        <v>2400986</v>
      </c>
    </row>
    <row r="145" spans="2:4" ht="23.25">
      <c r="B145" s="2" t="s">
        <v>105</v>
      </c>
      <c r="C145" s="76">
        <v>83835.87</v>
      </c>
      <c r="D145" s="1">
        <f t="shared" si="6"/>
        <v>305732.63</v>
      </c>
    </row>
    <row r="146" spans="2:4" ht="23.25">
      <c r="B146" s="2" t="s">
        <v>32</v>
      </c>
      <c r="C146" s="76">
        <v>3000</v>
      </c>
      <c r="D146" s="1">
        <f t="shared" si="6"/>
        <v>21005</v>
      </c>
    </row>
    <row r="147" spans="2:4" ht="23.25">
      <c r="B147" s="2" t="s">
        <v>84</v>
      </c>
      <c r="C147" s="1">
        <v>0</v>
      </c>
      <c r="D147" s="1">
        <f t="shared" si="6"/>
        <v>1894000</v>
      </c>
    </row>
    <row r="148" spans="2:4" ht="23.25">
      <c r="B148" s="2" t="s">
        <v>85</v>
      </c>
      <c r="C148" s="1">
        <v>0</v>
      </c>
      <c r="D148" s="1">
        <f t="shared" si="6"/>
        <v>255000</v>
      </c>
    </row>
    <row r="149" spans="2:4" ht="23.25">
      <c r="B149" s="2" t="s">
        <v>6</v>
      </c>
      <c r="C149" s="1">
        <v>0</v>
      </c>
      <c r="D149" s="1">
        <f t="shared" si="6"/>
        <v>3000</v>
      </c>
    </row>
    <row r="150" spans="2:4" ht="23.25">
      <c r="B150" s="2" t="s">
        <v>88</v>
      </c>
      <c r="C150" s="1">
        <v>28080</v>
      </c>
      <c r="D150" s="1">
        <f t="shared" si="6"/>
        <v>140363</v>
      </c>
    </row>
    <row r="151" spans="2:4" ht="23.25">
      <c r="B151" s="2" t="s">
        <v>10</v>
      </c>
      <c r="C151" s="1">
        <v>0</v>
      </c>
      <c r="D151" s="1">
        <v>445</v>
      </c>
    </row>
    <row r="152" spans="2:4" ht="26.25" thickBot="1">
      <c r="B152" s="77" t="s">
        <v>51</v>
      </c>
      <c r="C152" s="78">
        <f>SUM(C143:C151)</f>
        <v>1311409.0899999999</v>
      </c>
      <c r="D152" s="46">
        <f>SUM(D143:D151)</f>
        <v>10610319.04</v>
      </c>
    </row>
    <row r="153" ht="24" thickTop="1">
      <c r="A153" s="4" t="s">
        <v>74</v>
      </c>
    </row>
    <row r="154" spans="2:4" ht="23.25">
      <c r="B154" s="2" t="s">
        <v>106</v>
      </c>
      <c r="C154" s="79">
        <v>1119763.21</v>
      </c>
      <c r="D154" s="1">
        <f>D118+C154</f>
        <v>7225360.52</v>
      </c>
    </row>
    <row r="155" spans="2:4" ht="23.25">
      <c r="B155" s="2" t="s">
        <v>107</v>
      </c>
      <c r="C155" s="79">
        <v>67363.25</v>
      </c>
      <c r="D155" s="1">
        <f aca="true" t="shared" si="7" ref="D155:D160">D119+C155</f>
        <v>257640.16</v>
      </c>
    </row>
    <row r="156" spans="2:4" ht="23.25">
      <c r="B156" s="2" t="s">
        <v>32</v>
      </c>
      <c r="C156" s="79">
        <v>473900</v>
      </c>
      <c r="D156" s="1">
        <f t="shared" si="7"/>
        <v>1621105</v>
      </c>
    </row>
    <row r="157" spans="2:4" ht="23.25">
      <c r="B157" s="2" t="s">
        <v>108</v>
      </c>
      <c r="C157" s="79">
        <v>426500</v>
      </c>
      <c r="D157" s="1">
        <f t="shared" si="7"/>
        <v>1396616</v>
      </c>
    </row>
    <row r="158" spans="2:4" ht="23.25">
      <c r="B158" s="2" t="s">
        <v>109</v>
      </c>
      <c r="C158" s="79">
        <v>0</v>
      </c>
      <c r="D158" s="1">
        <f t="shared" si="7"/>
        <v>2576</v>
      </c>
    </row>
    <row r="159" spans="2:4" ht="23.25">
      <c r="B159" s="2" t="s">
        <v>86</v>
      </c>
      <c r="C159" s="79">
        <v>0</v>
      </c>
      <c r="D159" s="1">
        <f t="shared" si="7"/>
        <v>390905.96</v>
      </c>
    </row>
    <row r="160" spans="2:4" ht="23.25">
      <c r="B160" s="2" t="s">
        <v>11</v>
      </c>
      <c r="C160" s="79">
        <v>0</v>
      </c>
      <c r="D160" s="1">
        <f t="shared" si="7"/>
        <v>4770760</v>
      </c>
    </row>
    <row r="161" spans="3:4" ht="23.25">
      <c r="C161" s="79"/>
      <c r="D161" s="79"/>
    </row>
    <row r="162" spans="2:4" ht="26.25" thickBot="1">
      <c r="B162" s="77" t="s">
        <v>51</v>
      </c>
      <c r="C162" s="80">
        <f>SUM(C154:C161)</f>
        <v>2087526.46</v>
      </c>
      <c r="D162" s="80">
        <f>SUM(D154:D161)</f>
        <v>15664963.64</v>
      </c>
    </row>
    <row r="163" spans="2:4" ht="26.25" thickTop="1">
      <c r="B163" s="77"/>
      <c r="C163" s="81"/>
      <c r="D163" s="81"/>
    </row>
    <row r="164" spans="2:4" ht="24" thickBot="1">
      <c r="B164" s="2" t="s">
        <v>110</v>
      </c>
      <c r="C164" s="82">
        <f>C152-C162</f>
        <v>-776117.3700000001</v>
      </c>
      <c r="D164" s="82">
        <f>D152-D162</f>
        <v>-5054644.6000000015</v>
      </c>
    </row>
    <row r="165" ht="24" thickTop="1"/>
    <row r="166" spans="2:4" ht="23.25">
      <c r="B166" s="99" t="s">
        <v>111</v>
      </c>
      <c r="C166" s="99"/>
      <c r="D166" s="99"/>
    </row>
    <row r="167" spans="2:4" ht="23.25">
      <c r="B167" s="83"/>
      <c r="C167" s="83"/>
      <c r="D167" s="83"/>
    </row>
    <row r="168" spans="2:4" ht="23.25">
      <c r="B168" s="99" t="s">
        <v>112</v>
      </c>
      <c r="C168" s="99"/>
      <c r="D168" s="99"/>
    </row>
    <row r="169" spans="2:4" ht="23.25">
      <c r="B169" s="99"/>
      <c r="C169" s="99"/>
      <c r="D169" s="99"/>
    </row>
    <row r="170" spans="2:4" ht="23.25">
      <c r="B170" s="99" t="s">
        <v>113</v>
      </c>
      <c r="C170" s="99"/>
      <c r="D170" s="99"/>
    </row>
    <row r="171" spans="2:4" ht="23.25">
      <c r="B171" s="84"/>
      <c r="C171" s="84"/>
      <c r="D171" s="84"/>
    </row>
    <row r="172" spans="2:4" ht="23.25">
      <c r="B172" s="84"/>
      <c r="C172" s="84"/>
      <c r="D172" s="84"/>
    </row>
    <row r="173" spans="2:4" ht="23.25">
      <c r="B173" s="84"/>
      <c r="C173" s="84"/>
      <c r="D173" s="84"/>
    </row>
    <row r="174" spans="2:4" ht="23.25">
      <c r="B174" s="84"/>
      <c r="C174" s="84"/>
      <c r="D174" s="84"/>
    </row>
    <row r="175" spans="1:4" ht="29.25">
      <c r="A175" s="100" t="s">
        <v>22</v>
      </c>
      <c r="B175" s="100"/>
      <c r="C175" s="100"/>
      <c r="D175" s="100"/>
    </row>
    <row r="176" spans="1:4" ht="29.25">
      <c r="A176" s="100" t="s">
        <v>98</v>
      </c>
      <c r="B176" s="100"/>
      <c r="C176" s="100"/>
      <c r="D176" s="100"/>
    </row>
    <row r="177" spans="1:4" ht="29.25">
      <c r="A177" s="100" t="s">
        <v>118</v>
      </c>
      <c r="B177" s="100"/>
      <c r="C177" s="100"/>
      <c r="D177" s="100"/>
    </row>
    <row r="178" spans="1:4" ht="23.25">
      <c r="A178" s="4" t="s">
        <v>100</v>
      </c>
      <c r="C178" s="47" t="s">
        <v>101</v>
      </c>
      <c r="D178" s="47" t="s">
        <v>102</v>
      </c>
    </row>
    <row r="179" spans="2:4" ht="23.25">
      <c r="B179" s="2" t="s">
        <v>103</v>
      </c>
      <c r="C179" s="1">
        <v>350472.72</v>
      </c>
      <c r="D179" s="1">
        <v>5940260.13</v>
      </c>
    </row>
    <row r="180" spans="2:4" ht="23.25">
      <c r="B180" s="2" t="s">
        <v>104</v>
      </c>
      <c r="C180" s="1">
        <v>7674486</v>
      </c>
      <c r="D180" s="1">
        <v>10075472</v>
      </c>
    </row>
    <row r="181" spans="2:4" ht="23.25">
      <c r="B181" s="2" t="s">
        <v>105</v>
      </c>
      <c r="C181" s="76">
        <v>39525.6</v>
      </c>
      <c r="D181" s="1">
        <v>345258.23</v>
      </c>
    </row>
    <row r="182" spans="2:4" ht="23.25">
      <c r="B182" s="2" t="s">
        <v>32</v>
      </c>
      <c r="C182" s="76">
        <v>0</v>
      </c>
      <c r="D182" s="1">
        <v>21005</v>
      </c>
    </row>
    <row r="183" spans="2:4" ht="23.25">
      <c r="B183" s="2" t="s">
        <v>4</v>
      </c>
      <c r="C183" s="76">
        <v>700</v>
      </c>
      <c r="D183" s="1">
        <v>700</v>
      </c>
    </row>
    <row r="184" spans="2:4" ht="23.25">
      <c r="B184" s="2" t="s">
        <v>84</v>
      </c>
      <c r="C184" s="1">
        <v>379800</v>
      </c>
      <c r="D184" s="1">
        <v>2273800</v>
      </c>
    </row>
    <row r="185" spans="2:4" ht="23.25">
      <c r="B185" s="2" t="s">
        <v>85</v>
      </c>
      <c r="C185" s="1">
        <v>50000</v>
      </c>
      <c r="D185" s="1">
        <v>305000</v>
      </c>
    </row>
    <row r="186" spans="2:4" ht="23.25">
      <c r="B186" s="2" t="s">
        <v>6</v>
      </c>
      <c r="C186" s="1">
        <v>0</v>
      </c>
      <c r="D186" s="1">
        <v>3000</v>
      </c>
    </row>
    <row r="187" spans="2:4" ht="23.25">
      <c r="B187" s="2" t="s">
        <v>88</v>
      </c>
      <c r="C187" s="1">
        <v>27813</v>
      </c>
      <c r="D187" s="1">
        <v>168176</v>
      </c>
    </row>
    <row r="188" spans="2:4" ht="23.25">
      <c r="B188" s="2" t="s">
        <v>10</v>
      </c>
      <c r="C188" s="1">
        <v>0</v>
      </c>
      <c r="D188" s="1">
        <v>445</v>
      </c>
    </row>
    <row r="189" spans="2:4" ht="23.25">
      <c r="B189" s="2" t="s">
        <v>11</v>
      </c>
      <c r="C189" s="1">
        <v>456550</v>
      </c>
      <c r="D189" s="1">
        <v>456550</v>
      </c>
    </row>
    <row r="190" spans="2:4" ht="26.25" thickBot="1">
      <c r="B190" s="77" t="s">
        <v>51</v>
      </c>
      <c r="C190" s="78">
        <f>SUM(C179:C189)</f>
        <v>8979347.32</v>
      </c>
      <c r="D190" s="46">
        <f>SUM(D179:D189)</f>
        <v>19589666.36</v>
      </c>
    </row>
    <row r="191" ht="24" thickTop="1">
      <c r="A191" s="4" t="s">
        <v>74</v>
      </c>
    </row>
    <row r="192" spans="2:4" ht="23.25">
      <c r="B192" s="2" t="s">
        <v>106</v>
      </c>
      <c r="C192" s="79">
        <v>1090388.87</v>
      </c>
      <c r="D192" s="1">
        <f aca="true" t="shared" si="8" ref="D192:D198">D154+C192</f>
        <v>8315749.39</v>
      </c>
    </row>
    <row r="193" spans="2:4" ht="23.25">
      <c r="B193" s="2" t="s">
        <v>107</v>
      </c>
      <c r="C193" s="79">
        <v>106477.62</v>
      </c>
      <c r="D193" s="1">
        <f t="shared" si="8"/>
        <v>364117.78</v>
      </c>
    </row>
    <row r="194" spans="2:4" ht="23.25">
      <c r="B194" s="2" t="s">
        <v>32</v>
      </c>
      <c r="C194" s="79">
        <v>196080</v>
      </c>
      <c r="D194" s="1">
        <f t="shared" si="8"/>
        <v>1817185</v>
      </c>
    </row>
    <row r="195" spans="2:4" ht="23.25">
      <c r="B195" s="2" t="s">
        <v>108</v>
      </c>
      <c r="C195" s="79"/>
      <c r="D195" s="1">
        <f t="shared" si="8"/>
        <v>1396616</v>
      </c>
    </row>
    <row r="196" spans="2:4" ht="23.25">
      <c r="B196" s="2" t="s">
        <v>109</v>
      </c>
      <c r="C196" s="79">
        <v>0</v>
      </c>
      <c r="D196" s="1">
        <f t="shared" si="8"/>
        <v>2576</v>
      </c>
    </row>
    <row r="197" spans="2:4" ht="23.25">
      <c r="B197" s="2" t="s">
        <v>86</v>
      </c>
      <c r="C197" s="79">
        <v>0</v>
      </c>
      <c r="D197" s="1">
        <f t="shared" si="8"/>
        <v>390905.96</v>
      </c>
    </row>
    <row r="198" spans="2:4" ht="23.25">
      <c r="B198" s="2" t="s">
        <v>11</v>
      </c>
      <c r="C198" s="79">
        <v>676000</v>
      </c>
      <c r="D198" s="1">
        <f t="shared" si="8"/>
        <v>5446760</v>
      </c>
    </row>
    <row r="199" spans="3:4" ht="23.25">
      <c r="C199" s="79"/>
      <c r="D199" s="79"/>
    </row>
    <row r="200" spans="2:4" ht="26.25" thickBot="1">
      <c r="B200" s="77" t="s">
        <v>51</v>
      </c>
      <c r="C200" s="80">
        <f>SUM(C192:C199)</f>
        <v>2068946.4900000002</v>
      </c>
      <c r="D200" s="80">
        <f>SUM(D192:D199)</f>
        <v>17733910.130000003</v>
      </c>
    </row>
    <row r="201" spans="2:4" ht="26.25" thickTop="1">
      <c r="B201" s="77"/>
      <c r="C201" s="81"/>
      <c r="D201" s="81"/>
    </row>
    <row r="202" spans="2:4" ht="24" thickBot="1">
      <c r="B202" s="2" t="s">
        <v>110</v>
      </c>
      <c r="C202" s="82">
        <f>C190-C200</f>
        <v>6910400.83</v>
      </c>
      <c r="D202" s="82">
        <f>D190-D200</f>
        <v>1855756.2299999967</v>
      </c>
    </row>
    <row r="203" ht="24" thickTop="1"/>
    <row r="204" spans="2:4" ht="23.25">
      <c r="B204" s="99" t="s">
        <v>111</v>
      </c>
      <c r="C204" s="99"/>
      <c r="D204" s="99"/>
    </row>
    <row r="205" spans="2:4" ht="23.25">
      <c r="B205" s="83"/>
      <c r="C205" s="83"/>
      <c r="D205" s="83"/>
    </row>
    <row r="206" spans="2:4" ht="23.25">
      <c r="B206" s="99" t="s">
        <v>112</v>
      </c>
      <c r="C206" s="99"/>
      <c r="D206" s="99"/>
    </row>
    <row r="207" spans="2:4" ht="23.25">
      <c r="B207" s="99"/>
      <c r="C207" s="99"/>
      <c r="D207" s="99"/>
    </row>
    <row r="208" spans="2:4" ht="23.25">
      <c r="B208" s="99" t="s">
        <v>113</v>
      </c>
      <c r="C208" s="99"/>
      <c r="D208" s="99"/>
    </row>
    <row r="209" spans="2:4" ht="23.25">
      <c r="B209" s="84"/>
      <c r="C209" s="84"/>
      <c r="D209" s="84"/>
    </row>
    <row r="210" spans="2:4" ht="23.25">
      <c r="B210" s="84"/>
      <c r="C210" s="84"/>
      <c r="D210" s="84"/>
    </row>
    <row r="211" spans="2:4" ht="23.25">
      <c r="B211" s="84"/>
      <c r="C211" s="84"/>
      <c r="D211" s="84"/>
    </row>
    <row r="212" spans="2:4" ht="23.25">
      <c r="B212" s="84"/>
      <c r="C212" s="84"/>
      <c r="D212" s="84"/>
    </row>
    <row r="213" spans="2:4" ht="23.25">
      <c r="B213" s="84"/>
      <c r="C213" s="84"/>
      <c r="D213" s="84"/>
    </row>
    <row r="214" spans="2:4" ht="23.25">
      <c r="B214" s="84"/>
      <c r="C214" s="84"/>
      <c r="D214" s="84"/>
    </row>
    <row r="215" spans="2:4" ht="23.25">
      <c r="B215" s="84"/>
      <c r="C215" s="84"/>
      <c r="D215" s="84"/>
    </row>
    <row r="216" spans="2:4" ht="23.25">
      <c r="B216" s="84"/>
      <c r="C216" s="84"/>
      <c r="D216" s="84"/>
    </row>
    <row r="217" spans="2:4" ht="23.25">
      <c r="B217" s="84"/>
      <c r="C217" s="84"/>
      <c r="D217" s="84"/>
    </row>
    <row r="218" spans="2:4" ht="23.25">
      <c r="B218" s="84"/>
      <c r="C218" s="84"/>
      <c r="D218" s="84"/>
    </row>
    <row r="219" spans="2:4" ht="23.25">
      <c r="B219" s="84"/>
      <c r="C219" s="84"/>
      <c r="D219" s="84"/>
    </row>
    <row r="220" spans="2:4" ht="23.25">
      <c r="B220" s="84"/>
      <c r="C220" s="84"/>
      <c r="D220" s="84"/>
    </row>
    <row r="221" spans="2:4" ht="23.25">
      <c r="B221" s="84"/>
      <c r="C221" s="84"/>
      <c r="D221" s="84"/>
    </row>
    <row r="222" spans="2:4" ht="23.25">
      <c r="B222" s="84"/>
      <c r="C222" s="84"/>
      <c r="D222" s="84"/>
    </row>
    <row r="223" spans="2:4" ht="23.25">
      <c r="B223" s="84"/>
      <c r="C223" s="84"/>
      <c r="D223" s="84"/>
    </row>
    <row r="224" spans="2:4" ht="23.25">
      <c r="B224" s="84"/>
      <c r="C224" s="84"/>
      <c r="D224" s="84"/>
    </row>
    <row r="225" spans="2:4" ht="23.25">
      <c r="B225" s="84"/>
      <c r="C225" s="84"/>
      <c r="D225" s="84"/>
    </row>
    <row r="226" spans="2:4" ht="23.25">
      <c r="B226" s="84"/>
      <c r="C226" s="84"/>
      <c r="D226" s="84"/>
    </row>
    <row r="227" spans="2:4" ht="23.25">
      <c r="B227" s="84"/>
      <c r="C227" s="84"/>
      <c r="D227" s="84"/>
    </row>
    <row r="228" spans="1:4" ht="29.25">
      <c r="A228" s="100" t="s">
        <v>22</v>
      </c>
      <c r="B228" s="100"/>
      <c r="C228" s="100"/>
      <c r="D228" s="100"/>
    </row>
    <row r="229" spans="1:4" ht="29.25">
      <c r="A229" s="100" t="s">
        <v>98</v>
      </c>
      <c r="B229" s="100"/>
      <c r="C229" s="100"/>
      <c r="D229" s="100"/>
    </row>
    <row r="230" spans="1:4" ht="29.25">
      <c r="A230" s="100" t="s">
        <v>119</v>
      </c>
      <c r="B230" s="100"/>
      <c r="C230" s="100"/>
      <c r="D230" s="100"/>
    </row>
    <row r="231" spans="1:4" ht="23.25">
      <c r="A231" s="4" t="s">
        <v>100</v>
      </c>
      <c r="C231" s="47" t="s">
        <v>101</v>
      </c>
      <c r="D231" s="47" t="s">
        <v>102</v>
      </c>
    </row>
    <row r="232" spans="2:4" ht="23.25">
      <c r="B232" s="2" t="s">
        <v>103</v>
      </c>
      <c r="C232" s="1">
        <v>4573927.28</v>
      </c>
      <c r="D232" s="1">
        <f aca="true" t="shared" si="9" ref="D232:D242">D179+C232</f>
        <v>10514187.41</v>
      </c>
    </row>
    <row r="233" spans="2:4" ht="23.25">
      <c r="B233" s="2" t="s">
        <v>104</v>
      </c>
      <c r="C233" s="1"/>
      <c r="D233" s="1">
        <f t="shared" si="9"/>
        <v>10075472</v>
      </c>
    </row>
    <row r="234" spans="2:4" ht="23.25">
      <c r="B234" s="2" t="s">
        <v>105</v>
      </c>
      <c r="C234" s="76">
        <v>33013.28</v>
      </c>
      <c r="D234" s="1">
        <f t="shared" si="9"/>
        <v>378271.51</v>
      </c>
    </row>
    <row r="235" spans="2:4" ht="23.25">
      <c r="B235" s="2" t="s">
        <v>32</v>
      </c>
      <c r="C235" s="76">
        <v>1280</v>
      </c>
      <c r="D235" s="1">
        <f t="shared" si="9"/>
        <v>22285</v>
      </c>
    </row>
    <row r="236" spans="2:4" ht="23.25">
      <c r="B236" s="2" t="s">
        <v>4</v>
      </c>
      <c r="C236" s="76"/>
      <c r="D236" s="1">
        <f t="shared" si="9"/>
        <v>700</v>
      </c>
    </row>
    <row r="237" spans="2:4" ht="23.25">
      <c r="B237" s="2" t="s">
        <v>84</v>
      </c>
      <c r="C237" s="1">
        <v>2272800</v>
      </c>
      <c r="D237" s="1">
        <f t="shared" si="9"/>
        <v>4546600</v>
      </c>
    </row>
    <row r="238" spans="2:4" ht="23.25">
      <c r="B238" s="2" t="s">
        <v>85</v>
      </c>
      <c r="C238" s="1">
        <v>306000</v>
      </c>
      <c r="D238" s="1">
        <f t="shared" si="9"/>
        <v>611000</v>
      </c>
    </row>
    <row r="239" spans="2:4" ht="23.25">
      <c r="B239" s="2" t="s">
        <v>6</v>
      </c>
      <c r="C239" s="1"/>
      <c r="D239" s="1">
        <f t="shared" si="9"/>
        <v>3000</v>
      </c>
    </row>
    <row r="240" spans="2:4" ht="23.25">
      <c r="B240" s="2" t="s">
        <v>88</v>
      </c>
      <c r="C240" s="1"/>
      <c r="D240" s="1">
        <f t="shared" si="9"/>
        <v>168176</v>
      </c>
    </row>
    <row r="241" spans="2:4" ht="23.25">
      <c r="B241" s="2" t="s">
        <v>10</v>
      </c>
      <c r="C241" s="1"/>
      <c r="D241" s="1">
        <f t="shared" si="9"/>
        <v>445</v>
      </c>
    </row>
    <row r="242" spans="2:4" ht="23.25">
      <c r="B242" s="2" t="s">
        <v>11</v>
      </c>
      <c r="C242" s="1"/>
      <c r="D242" s="1">
        <f t="shared" si="9"/>
        <v>456550</v>
      </c>
    </row>
    <row r="243" spans="2:4" ht="26.25" thickBot="1">
      <c r="B243" s="77" t="s">
        <v>51</v>
      </c>
      <c r="C243" s="78">
        <f>SUM(C232:C242)</f>
        <v>7187020.5600000005</v>
      </c>
      <c r="D243" s="46">
        <f>SUM(D232:D242)</f>
        <v>26776686.92</v>
      </c>
    </row>
    <row r="244" ht="24" thickTop="1">
      <c r="A244" s="4" t="s">
        <v>74</v>
      </c>
    </row>
    <row r="245" spans="2:4" ht="23.25">
      <c r="B245" s="2" t="s">
        <v>106</v>
      </c>
      <c r="C245" s="79">
        <v>1716416.58</v>
      </c>
      <c r="D245" s="1">
        <f aca="true" t="shared" si="10" ref="D245:D251">D192+C245</f>
        <v>10032165.969999999</v>
      </c>
    </row>
    <row r="246" spans="2:4" ht="23.25">
      <c r="B246" s="2" t="s">
        <v>107</v>
      </c>
      <c r="C246" s="79">
        <v>39147.4</v>
      </c>
      <c r="D246" s="1">
        <f t="shared" si="10"/>
        <v>403265.18000000005</v>
      </c>
    </row>
    <row r="247" spans="2:4" ht="23.25">
      <c r="B247" s="2" t="s">
        <v>32</v>
      </c>
      <c r="C247" s="79">
        <v>46000</v>
      </c>
      <c r="D247" s="1">
        <f t="shared" si="10"/>
        <v>1863185</v>
      </c>
    </row>
    <row r="248" spans="2:4" ht="23.25">
      <c r="B248" s="2" t="s">
        <v>108</v>
      </c>
      <c r="C248" s="79">
        <v>452100</v>
      </c>
      <c r="D248" s="1">
        <f t="shared" si="10"/>
        <v>1848716</v>
      </c>
    </row>
    <row r="249" spans="2:4" ht="23.25">
      <c r="B249" s="2" t="s">
        <v>109</v>
      </c>
      <c r="C249" s="79"/>
      <c r="D249" s="1">
        <f t="shared" si="10"/>
        <v>2576</v>
      </c>
    </row>
    <row r="250" spans="2:4" ht="23.25">
      <c r="B250" s="2" t="s">
        <v>86</v>
      </c>
      <c r="C250" s="79"/>
      <c r="D250" s="1">
        <f t="shared" si="10"/>
        <v>390905.96</v>
      </c>
    </row>
    <row r="251" spans="2:4" ht="23.25">
      <c r="B251" s="2" t="s">
        <v>11</v>
      </c>
      <c r="C251" s="79"/>
      <c r="D251" s="1">
        <f t="shared" si="10"/>
        <v>5446760</v>
      </c>
    </row>
    <row r="252" spans="3:4" ht="23.25">
      <c r="C252" s="79"/>
      <c r="D252" s="79"/>
    </row>
    <row r="253" spans="2:4" ht="26.25" thickBot="1">
      <c r="B253" s="77" t="s">
        <v>51</v>
      </c>
      <c r="C253" s="80">
        <f>SUM(C245:C252)</f>
        <v>2253663.98</v>
      </c>
      <c r="D253" s="80">
        <f>SUM(D245:D252)</f>
        <v>19987574.11</v>
      </c>
    </row>
    <row r="254" spans="2:4" ht="24.75" thickBot="1" thickTop="1">
      <c r="B254" s="2" t="s">
        <v>110</v>
      </c>
      <c r="C254" s="82">
        <f>C243-C253</f>
        <v>4933356.58</v>
      </c>
      <c r="D254" s="82">
        <f>D243-D253</f>
        <v>6789112.810000002</v>
      </c>
    </row>
    <row r="255" ht="24" thickTop="1"/>
    <row r="256" spans="2:4" ht="23.25">
      <c r="B256" s="99" t="s">
        <v>111</v>
      </c>
      <c r="C256" s="99"/>
      <c r="D256" s="99"/>
    </row>
    <row r="257" spans="2:4" ht="23.25">
      <c r="B257" s="83"/>
      <c r="C257" s="83"/>
      <c r="D257" s="83"/>
    </row>
    <row r="258" spans="2:4" ht="23.25">
      <c r="B258" s="99" t="s">
        <v>112</v>
      </c>
      <c r="C258" s="99"/>
      <c r="D258" s="99"/>
    </row>
    <row r="259" spans="2:4" ht="23.25">
      <c r="B259" s="99" t="s">
        <v>113</v>
      </c>
      <c r="C259" s="99"/>
      <c r="D259" s="99"/>
    </row>
    <row r="260" spans="1:4" ht="29.25">
      <c r="A260" s="100" t="s">
        <v>22</v>
      </c>
      <c r="B260" s="100"/>
      <c r="C260" s="100"/>
      <c r="D260" s="100"/>
    </row>
    <row r="261" spans="1:4" ht="29.25">
      <c r="A261" s="100" t="s">
        <v>98</v>
      </c>
      <c r="B261" s="100"/>
      <c r="C261" s="100"/>
      <c r="D261" s="100"/>
    </row>
    <row r="262" spans="1:4" ht="29.25">
      <c r="A262" s="100" t="s">
        <v>120</v>
      </c>
      <c r="B262" s="100"/>
      <c r="C262" s="100"/>
      <c r="D262" s="100"/>
    </row>
    <row r="263" spans="1:4" ht="23.25">
      <c r="A263" s="85" t="s">
        <v>100</v>
      </c>
      <c r="C263" s="47" t="s">
        <v>101</v>
      </c>
      <c r="D263" s="47" t="s">
        <v>102</v>
      </c>
    </row>
    <row r="264" spans="1:4" ht="23.25">
      <c r="A264" s="86"/>
      <c r="B264" s="2" t="s">
        <v>103</v>
      </c>
      <c r="C264" s="1">
        <v>698775.31</v>
      </c>
      <c r="D264" s="1">
        <f aca="true" t="shared" si="11" ref="D264:D274">D232+C264</f>
        <v>11212962.72</v>
      </c>
    </row>
    <row r="265" spans="1:4" ht="23.25">
      <c r="A265" s="86"/>
      <c r="B265" s="2" t="s">
        <v>104</v>
      </c>
      <c r="C265" s="1"/>
      <c r="D265" s="1">
        <f t="shared" si="11"/>
        <v>10075472</v>
      </c>
    </row>
    <row r="266" spans="1:4" ht="23.25">
      <c r="A266" s="86"/>
      <c r="B266" s="2" t="s">
        <v>105</v>
      </c>
      <c r="C266" s="76">
        <v>26669.43</v>
      </c>
      <c r="D266" s="1">
        <f t="shared" si="11"/>
        <v>404940.94</v>
      </c>
    </row>
    <row r="267" spans="1:4" ht="23.25">
      <c r="A267" s="86"/>
      <c r="B267" s="2" t="s">
        <v>32</v>
      </c>
      <c r="C267" s="76">
        <v>104240</v>
      </c>
      <c r="D267" s="1">
        <f t="shared" si="11"/>
        <v>126525</v>
      </c>
    </row>
    <row r="268" spans="1:4" ht="23.25">
      <c r="A268" s="86"/>
      <c r="B268" s="2" t="s">
        <v>4</v>
      </c>
      <c r="C268" s="76"/>
      <c r="D268" s="1">
        <f t="shared" si="11"/>
        <v>700</v>
      </c>
    </row>
    <row r="269" spans="1:4" ht="23.25">
      <c r="A269" s="86"/>
      <c r="B269" s="2" t="s">
        <v>84</v>
      </c>
      <c r="C269" s="1"/>
      <c r="D269" s="1">
        <f t="shared" si="11"/>
        <v>4546600</v>
      </c>
    </row>
    <row r="270" spans="1:4" ht="23.25">
      <c r="A270" s="86"/>
      <c r="B270" s="2" t="s">
        <v>85</v>
      </c>
      <c r="C270" s="1"/>
      <c r="D270" s="1">
        <f t="shared" si="11"/>
        <v>611000</v>
      </c>
    </row>
    <row r="271" spans="1:4" ht="23.25">
      <c r="A271" s="86"/>
      <c r="B271" s="2" t="s">
        <v>6</v>
      </c>
      <c r="C271" s="1"/>
      <c r="D271" s="1">
        <f t="shared" si="11"/>
        <v>3000</v>
      </c>
    </row>
    <row r="272" spans="1:4" ht="23.25">
      <c r="A272" s="86"/>
      <c r="B272" s="2" t="s">
        <v>88</v>
      </c>
      <c r="C272" s="1">
        <v>56160</v>
      </c>
      <c r="D272" s="1">
        <f t="shared" si="11"/>
        <v>224336</v>
      </c>
    </row>
    <row r="273" spans="1:4" ht="23.25">
      <c r="A273" s="86"/>
      <c r="B273" s="2" t="s">
        <v>10</v>
      </c>
      <c r="C273" s="1"/>
      <c r="D273" s="1">
        <f t="shared" si="11"/>
        <v>445</v>
      </c>
    </row>
    <row r="274" spans="1:4" ht="23.25">
      <c r="A274" s="86"/>
      <c r="B274" s="2" t="s">
        <v>11</v>
      </c>
      <c r="C274" s="1"/>
      <c r="D274" s="1">
        <f t="shared" si="11"/>
        <v>456550</v>
      </c>
    </row>
    <row r="275" spans="1:4" ht="26.25" thickBot="1">
      <c r="A275" s="86"/>
      <c r="B275" s="77" t="s">
        <v>51</v>
      </c>
      <c r="C275" s="78">
        <f>SUM(C264:C274)</f>
        <v>885844.7400000001</v>
      </c>
      <c r="D275" s="46">
        <f>SUM(D264:D274)</f>
        <v>27662531.66</v>
      </c>
    </row>
    <row r="276" ht="24" thickTop="1">
      <c r="A276" s="85" t="s">
        <v>74</v>
      </c>
    </row>
    <row r="277" spans="2:4" ht="23.25">
      <c r="B277" s="2" t="s">
        <v>106</v>
      </c>
      <c r="C277" s="79">
        <v>1770714.71</v>
      </c>
      <c r="D277" s="1">
        <f aca="true" t="shared" si="12" ref="D277:D283">D245+C277</f>
        <v>11802880.68</v>
      </c>
    </row>
    <row r="278" spans="2:4" ht="23.25">
      <c r="B278" s="2" t="s">
        <v>107</v>
      </c>
      <c r="C278" s="79">
        <v>27044.63</v>
      </c>
      <c r="D278" s="1">
        <f t="shared" si="12"/>
        <v>430309.81000000006</v>
      </c>
    </row>
    <row r="279" spans="2:4" ht="23.25">
      <c r="B279" s="2" t="s">
        <v>32</v>
      </c>
      <c r="C279" s="79">
        <v>1073380</v>
      </c>
      <c r="D279" s="1">
        <f t="shared" si="12"/>
        <v>2936565</v>
      </c>
    </row>
    <row r="280" spans="2:4" ht="23.25">
      <c r="B280" s="2" t="s">
        <v>108</v>
      </c>
      <c r="C280" s="79">
        <v>28080</v>
      </c>
      <c r="D280" s="1">
        <f t="shared" si="12"/>
        <v>1876796</v>
      </c>
    </row>
    <row r="281" spans="2:4" ht="23.25">
      <c r="B281" s="2" t="s">
        <v>109</v>
      </c>
      <c r="C281" s="79"/>
      <c r="D281" s="1">
        <f t="shared" si="12"/>
        <v>2576</v>
      </c>
    </row>
    <row r="282" spans="2:4" ht="23.25">
      <c r="B282" s="2" t="s">
        <v>86</v>
      </c>
      <c r="C282" s="79"/>
      <c r="D282" s="1">
        <f t="shared" si="12"/>
        <v>390905.96</v>
      </c>
    </row>
    <row r="283" spans="2:4" ht="23.25">
      <c r="B283" s="2" t="s">
        <v>11</v>
      </c>
      <c r="C283" s="79"/>
      <c r="D283" s="1">
        <f t="shared" si="12"/>
        <v>5446760</v>
      </c>
    </row>
    <row r="284" spans="3:4" ht="23.25">
      <c r="C284" s="79"/>
      <c r="D284" s="79"/>
    </row>
    <row r="285" spans="2:4" ht="26.25" thickBot="1">
      <c r="B285" s="77" t="s">
        <v>51</v>
      </c>
      <c r="C285" s="80">
        <f>SUM(C277:C284)</f>
        <v>2899219.34</v>
      </c>
      <c r="D285" s="80">
        <f>SUM(D277:D284)</f>
        <v>22886793.450000003</v>
      </c>
    </row>
    <row r="286" spans="2:4" ht="24.75" thickBot="1" thickTop="1">
      <c r="B286" s="2" t="s">
        <v>110</v>
      </c>
      <c r="C286" s="82">
        <f>C275-C285</f>
        <v>-2013374.5999999996</v>
      </c>
      <c r="D286" s="82">
        <f>D275-D285</f>
        <v>4775738.209999997</v>
      </c>
    </row>
    <row r="287" ht="24" thickTop="1"/>
    <row r="288" spans="2:4" ht="23.25">
      <c r="B288" s="99" t="s">
        <v>111</v>
      </c>
      <c r="C288" s="99"/>
      <c r="D288" s="99"/>
    </row>
    <row r="289" spans="2:4" ht="23.25">
      <c r="B289" s="83"/>
      <c r="C289" s="83"/>
      <c r="D289" s="83"/>
    </row>
    <row r="290" spans="2:4" ht="23.25">
      <c r="B290" s="99" t="s">
        <v>121</v>
      </c>
      <c r="C290" s="99"/>
      <c r="D290" s="99"/>
    </row>
    <row r="291" spans="2:4" ht="23.25">
      <c r="B291" s="99"/>
      <c r="C291" s="99"/>
      <c r="D291" s="99"/>
    </row>
    <row r="292" spans="2:4" ht="23.25">
      <c r="B292" s="99" t="s">
        <v>122</v>
      </c>
      <c r="C292" s="99"/>
      <c r="D292" s="99"/>
    </row>
    <row r="293" spans="1:4" ht="29.25">
      <c r="A293" s="100" t="s">
        <v>22</v>
      </c>
      <c r="B293" s="100"/>
      <c r="C293" s="100"/>
      <c r="D293" s="100"/>
    </row>
    <row r="294" spans="1:4" ht="29.25">
      <c r="A294" s="100" t="s">
        <v>98</v>
      </c>
      <c r="B294" s="100"/>
      <c r="C294" s="100"/>
      <c r="D294" s="100"/>
    </row>
    <row r="295" spans="1:4" ht="29.25">
      <c r="A295" s="100" t="s">
        <v>127</v>
      </c>
      <c r="B295" s="100"/>
      <c r="C295" s="100"/>
      <c r="D295" s="100"/>
    </row>
    <row r="296" spans="1:4" ht="23.25">
      <c r="A296" s="85" t="s">
        <v>100</v>
      </c>
      <c r="C296" s="47" t="s">
        <v>101</v>
      </c>
      <c r="D296" s="47" t="s">
        <v>102</v>
      </c>
    </row>
    <row r="297" spans="1:4" ht="23.25">
      <c r="A297" s="86"/>
      <c r="B297" s="2" t="s">
        <v>103</v>
      </c>
      <c r="C297" s="1">
        <v>1350093.82</v>
      </c>
      <c r="D297" s="1">
        <f>D264+C297</f>
        <v>12563056.540000001</v>
      </c>
    </row>
    <row r="298" spans="1:4" ht="23.25">
      <c r="A298" s="86"/>
      <c r="B298" s="2" t="s">
        <v>104</v>
      </c>
      <c r="C298" s="1"/>
      <c r="D298" s="1">
        <f aca="true" t="shared" si="13" ref="D298:D307">D265+C298</f>
        <v>10075472</v>
      </c>
    </row>
    <row r="299" spans="1:4" ht="23.25">
      <c r="A299" s="86"/>
      <c r="B299" s="2" t="s">
        <v>105</v>
      </c>
      <c r="C299" s="76">
        <v>32690.4</v>
      </c>
      <c r="D299" s="1">
        <f t="shared" si="13"/>
        <v>437631.34</v>
      </c>
    </row>
    <row r="300" spans="1:4" ht="23.25">
      <c r="A300" s="86"/>
      <c r="B300" s="2" t="s">
        <v>32</v>
      </c>
      <c r="C300" s="76">
        <v>25460</v>
      </c>
      <c r="D300" s="1">
        <f t="shared" si="13"/>
        <v>151985</v>
      </c>
    </row>
    <row r="301" spans="1:4" ht="23.25">
      <c r="A301" s="86"/>
      <c r="B301" s="2" t="s">
        <v>4</v>
      </c>
      <c r="C301" s="76"/>
      <c r="D301" s="1">
        <f t="shared" si="13"/>
        <v>700</v>
      </c>
    </row>
    <row r="302" spans="1:4" ht="23.25">
      <c r="A302" s="86"/>
      <c r="B302" s="2" t="s">
        <v>84</v>
      </c>
      <c r="C302" s="1"/>
      <c r="D302" s="1">
        <f t="shared" si="13"/>
        <v>4546600</v>
      </c>
    </row>
    <row r="303" spans="1:4" ht="23.25">
      <c r="A303" s="86"/>
      <c r="B303" s="2" t="s">
        <v>85</v>
      </c>
      <c r="C303" s="1"/>
      <c r="D303" s="1">
        <f t="shared" si="13"/>
        <v>611000</v>
      </c>
    </row>
    <row r="304" spans="1:4" ht="23.25">
      <c r="A304" s="86"/>
      <c r="B304" s="2" t="s">
        <v>6</v>
      </c>
      <c r="C304" s="1"/>
      <c r="D304" s="1">
        <f t="shared" si="13"/>
        <v>3000</v>
      </c>
    </row>
    <row r="305" spans="1:4" ht="23.25">
      <c r="A305" s="86"/>
      <c r="B305" s="2" t="s">
        <v>88</v>
      </c>
      <c r="C305" s="1">
        <v>28080</v>
      </c>
      <c r="D305" s="1">
        <f t="shared" si="13"/>
        <v>252416</v>
      </c>
    </row>
    <row r="306" spans="1:4" ht="23.25">
      <c r="A306" s="86"/>
      <c r="B306" s="2" t="s">
        <v>10</v>
      </c>
      <c r="C306" s="1"/>
      <c r="D306" s="1">
        <f t="shared" si="13"/>
        <v>445</v>
      </c>
    </row>
    <row r="307" spans="1:4" ht="23.25">
      <c r="A307" s="86"/>
      <c r="B307" s="2" t="s">
        <v>11</v>
      </c>
      <c r="C307" s="1"/>
      <c r="D307" s="1">
        <f t="shared" si="13"/>
        <v>456550</v>
      </c>
    </row>
    <row r="308" spans="1:4" ht="26.25" thickBot="1">
      <c r="A308" s="86"/>
      <c r="B308" s="77" t="s">
        <v>51</v>
      </c>
      <c r="C308" s="78">
        <f>SUM(C297:C307)</f>
        <v>1436324.22</v>
      </c>
      <c r="D308" s="46">
        <f>SUM(D297:D307)</f>
        <v>29098855.88</v>
      </c>
    </row>
    <row r="309" ht="24" thickTop="1">
      <c r="A309" s="85" t="s">
        <v>74</v>
      </c>
    </row>
    <row r="310" spans="2:4" ht="23.25">
      <c r="B310" s="2" t="s">
        <v>106</v>
      </c>
      <c r="C310" s="79">
        <v>2029316.89</v>
      </c>
      <c r="D310" s="1">
        <f>D277+C310</f>
        <v>13832197.57</v>
      </c>
    </row>
    <row r="311" spans="2:4" ht="23.25">
      <c r="B311" s="2" t="s">
        <v>107</v>
      </c>
      <c r="C311" s="79">
        <v>32099.93</v>
      </c>
      <c r="D311" s="1">
        <f aca="true" t="shared" si="14" ref="D311:D316">D278+C311</f>
        <v>462409.74000000005</v>
      </c>
    </row>
    <row r="312" spans="2:4" ht="23.25">
      <c r="B312" s="2" t="s">
        <v>32</v>
      </c>
      <c r="C312" s="79">
        <v>29930</v>
      </c>
      <c r="D312" s="1">
        <f t="shared" si="14"/>
        <v>2966495</v>
      </c>
    </row>
    <row r="313" spans="2:4" ht="23.25">
      <c r="B313" s="2" t="s">
        <v>108</v>
      </c>
      <c r="C313" s="79">
        <v>27000</v>
      </c>
      <c r="D313" s="1">
        <f t="shared" si="14"/>
        <v>1903796</v>
      </c>
    </row>
    <row r="314" spans="2:4" ht="23.25">
      <c r="B314" s="2" t="s">
        <v>109</v>
      </c>
      <c r="C314" s="79"/>
      <c r="D314" s="1">
        <f t="shared" si="14"/>
        <v>2576</v>
      </c>
    </row>
    <row r="315" spans="2:4" ht="23.25">
      <c r="B315" s="2" t="s">
        <v>86</v>
      </c>
      <c r="C315" s="79"/>
      <c r="D315" s="1">
        <f t="shared" si="14"/>
        <v>390905.96</v>
      </c>
    </row>
    <row r="316" spans="2:4" ht="23.25">
      <c r="B316" s="2" t="s">
        <v>11</v>
      </c>
      <c r="C316" s="79"/>
      <c r="D316" s="1">
        <f t="shared" si="14"/>
        <v>5446760</v>
      </c>
    </row>
    <row r="317" spans="3:4" ht="23.25">
      <c r="C317" s="79"/>
      <c r="D317" s="79"/>
    </row>
    <row r="318" spans="2:4" ht="26.25" thickBot="1">
      <c r="B318" s="77" t="s">
        <v>51</v>
      </c>
      <c r="C318" s="80">
        <f>SUM(C310:C317)</f>
        <v>2118346.82</v>
      </c>
      <c r="D318" s="80">
        <f>SUM(D310:D317)</f>
        <v>25005140.270000003</v>
      </c>
    </row>
    <row r="319" spans="2:4" ht="24.75" thickBot="1" thickTop="1">
      <c r="B319" s="2" t="s">
        <v>110</v>
      </c>
      <c r="C319" s="82">
        <f>C308-C318</f>
        <v>-682022.5999999999</v>
      </c>
      <c r="D319" s="82">
        <f>D308-D318</f>
        <v>4093715.6099999957</v>
      </c>
    </row>
    <row r="320" ht="24" thickTop="1"/>
    <row r="321" spans="2:4" ht="23.25">
      <c r="B321" s="99" t="s">
        <v>111</v>
      </c>
      <c r="C321" s="99"/>
      <c r="D321" s="99"/>
    </row>
    <row r="322" spans="2:4" ht="23.25">
      <c r="B322" s="83"/>
      <c r="C322" s="83"/>
      <c r="D322" s="83"/>
    </row>
    <row r="323" spans="2:4" ht="23.25">
      <c r="B323" s="99" t="s">
        <v>121</v>
      </c>
      <c r="C323" s="99"/>
      <c r="D323" s="99"/>
    </row>
    <row r="324" spans="2:4" ht="23.25">
      <c r="B324" s="99"/>
      <c r="C324" s="99"/>
      <c r="D324" s="99"/>
    </row>
    <row r="325" spans="2:4" ht="23.25">
      <c r="B325" s="99" t="s">
        <v>128</v>
      </c>
      <c r="C325" s="99"/>
      <c r="D325" s="99"/>
    </row>
    <row r="326" spans="1:4" ht="29.25">
      <c r="A326" s="100" t="s">
        <v>22</v>
      </c>
      <c r="B326" s="100"/>
      <c r="C326" s="100"/>
      <c r="D326" s="100"/>
    </row>
    <row r="327" spans="1:4" ht="29.25">
      <c r="A327" s="100" t="s">
        <v>98</v>
      </c>
      <c r="B327" s="100"/>
      <c r="C327" s="100"/>
      <c r="D327" s="100"/>
    </row>
    <row r="328" spans="1:4" ht="29.25">
      <c r="A328" s="100" t="s">
        <v>133</v>
      </c>
      <c r="B328" s="100"/>
      <c r="C328" s="100"/>
      <c r="D328" s="100"/>
    </row>
    <row r="329" spans="1:4" ht="23.25">
      <c r="A329" s="85" t="s">
        <v>100</v>
      </c>
      <c r="C329" s="47" t="s">
        <v>101</v>
      </c>
      <c r="D329" s="47" t="s">
        <v>102</v>
      </c>
    </row>
    <row r="330" spans="1:4" ht="23.25">
      <c r="A330" s="86"/>
      <c r="B330" s="2" t="s">
        <v>103</v>
      </c>
      <c r="C330" s="1">
        <v>2785489.93</v>
      </c>
      <c r="D330" s="1">
        <f>D297+C330</f>
        <v>15348546.47</v>
      </c>
    </row>
    <row r="331" spans="1:4" ht="23.25">
      <c r="A331" s="86"/>
      <c r="B331" s="2" t="s">
        <v>104</v>
      </c>
      <c r="C331" s="1"/>
      <c r="D331" s="1">
        <f aca="true" t="shared" si="15" ref="D331:D340">D298+C331</f>
        <v>10075472</v>
      </c>
    </row>
    <row r="332" spans="1:4" ht="23.25">
      <c r="A332" s="86"/>
      <c r="B332" s="2" t="s">
        <v>105</v>
      </c>
      <c r="C332" s="76">
        <v>39995.97</v>
      </c>
      <c r="D332" s="1">
        <f t="shared" si="15"/>
        <v>477627.31000000006</v>
      </c>
    </row>
    <row r="333" spans="1:4" ht="23.25">
      <c r="A333" s="86"/>
      <c r="B333" s="2" t="s">
        <v>32</v>
      </c>
      <c r="C333" s="76">
        <v>500</v>
      </c>
      <c r="D333" s="1">
        <f t="shared" si="15"/>
        <v>152485</v>
      </c>
    </row>
    <row r="334" spans="1:4" ht="23.25">
      <c r="A334" s="86"/>
      <c r="B334" s="2" t="s">
        <v>4</v>
      </c>
      <c r="C334" s="76"/>
      <c r="D334" s="1">
        <f t="shared" si="15"/>
        <v>700</v>
      </c>
    </row>
    <row r="335" spans="1:4" ht="23.25">
      <c r="A335" s="86"/>
      <c r="B335" s="2" t="s">
        <v>84</v>
      </c>
      <c r="C335" s="1"/>
      <c r="D335" s="1">
        <f t="shared" si="15"/>
        <v>4546600</v>
      </c>
    </row>
    <row r="336" spans="1:4" ht="23.25">
      <c r="A336" s="86"/>
      <c r="B336" s="2" t="s">
        <v>85</v>
      </c>
      <c r="C336" s="1"/>
      <c r="D336" s="1">
        <f t="shared" si="15"/>
        <v>611000</v>
      </c>
    </row>
    <row r="337" spans="1:4" ht="23.25">
      <c r="A337" s="86"/>
      <c r="B337" s="2" t="s">
        <v>6</v>
      </c>
      <c r="C337" s="1"/>
      <c r="D337" s="1">
        <f t="shared" si="15"/>
        <v>3000</v>
      </c>
    </row>
    <row r="338" spans="1:4" ht="23.25">
      <c r="A338" s="86"/>
      <c r="B338" s="2" t="s">
        <v>88</v>
      </c>
      <c r="C338" s="1">
        <v>52980</v>
      </c>
      <c r="D338" s="1">
        <f t="shared" si="15"/>
        <v>305396</v>
      </c>
    </row>
    <row r="339" spans="1:4" ht="23.25">
      <c r="A339" s="86"/>
      <c r="B339" s="2" t="s">
        <v>10</v>
      </c>
      <c r="C339" s="1"/>
      <c r="D339" s="1">
        <f t="shared" si="15"/>
        <v>445</v>
      </c>
    </row>
    <row r="340" spans="1:4" ht="23.25">
      <c r="A340" s="86"/>
      <c r="B340" s="2" t="s">
        <v>11</v>
      </c>
      <c r="C340" s="1"/>
      <c r="D340" s="1">
        <f t="shared" si="15"/>
        <v>456550</v>
      </c>
    </row>
    <row r="341" spans="1:4" ht="23.25">
      <c r="A341" s="86"/>
      <c r="B341" s="2" t="s">
        <v>8</v>
      </c>
      <c r="C341" s="1">
        <v>341</v>
      </c>
      <c r="D341" s="1">
        <v>341</v>
      </c>
    </row>
    <row r="342" spans="1:4" ht="26.25" thickBot="1">
      <c r="A342" s="86"/>
      <c r="B342" s="77" t="s">
        <v>51</v>
      </c>
      <c r="C342" s="78">
        <f>SUM(C330:C341)</f>
        <v>2879306.9000000004</v>
      </c>
      <c r="D342" s="46">
        <f>SUM(D330:D341)</f>
        <v>31978162.779999997</v>
      </c>
    </row>
    <row r="343" ht="24" thickTop="1">
      <c r="A343" s="85" t="s">
        <v>74</v>
      </c>
    </row>
    <row r="344" spans="2:4" ht="23.25">
      <c r="B344" s="2" t="s">
        <v>106</v>
      </c>
      <c r="C344" s="79">
        <v>2133066.72</v>
      </c>
      <c r="D344" s="1">
        <f>D310+C344</f>
        <v>15965264.290000001</v>
      </c>
    </row>
    <row r="345" spans="2:4" ht="23.25">
      <c r="B345" s="2" t="s">
        <v>107</v>
      </c>
      <c r="C345" s="79">
        <v>29983.65</v>
      </c>
      <c r="D345" s="1">
        <f aca="true" t="shared" si="16" ref="D345:D350">D311+C345</f>
        <v>492393.3900000001</v>
      </c>
    </row>
    <row r="346" spans="2:4" ht="23.25">
      <c r="B346" s="2" t="s">
        <v>32</v>
      </c>
      <c r="C346" s="79">
        <v>660944</v>
      </c>
      <c r="D346" s="1">
        <f t="shared" si="16"/>
        <v>3627439</v>
      </c>
    </row>
    <row r="347" spans="2:4" ht="23.25">
      <c r="B347" s="2" t="s">
        <v>108</v>
      </c>
      <c r="C347" s="79">
        <v>27000</v>
      </c>
      <c r="D347" s="1">
        <f t="shared" si="16"/>
        <v>1930796</v>
      </c>
    </row>
    <row r="348" spans="2:4" ht="23.25">
      <c r="B348" s="2" t="s">
        <v>109</v>
      </c>
      <c r="C348" s="79"/>
      <c r="D348" s="1">
        <f t="shared" si="16"/>
        <v>2576</v>
      </c>
    </row>
    <row r="349" spans="2:4" ht="23.25">
      <c r="B349" s="2" t="s">
        <v>86</v>
      </c>
      <c r="C349" s="79"/>
      <c r="D349" s="1">
        <f t="shared" si="16"/>
        <v>390905.96</v>
      </c>
    </row>
    <row r="350" spans="2:4" ht="23.25">
      <c r="B350" s="2" t="s">
        <v>11</v>
      </c>
      <c r="C350" s="79"/>
      <c r="D350" s="1">
        <f t="shared" si="16"/>
        <v>5446760</v>
      </c>
    </row>
    <row r="351" spans="2:4" ht="26.25" thickBot="1">
      <c r="B351" s="77" t="s">
        <v>51</v>
      </c>
      <c r="C351" s="80">
        <f>SUM(C344:C350)</f>
        <v>2850994.37</v>
      </c>
      <c r="D351" s="80">
        <f>SUM(D344:D350)</f>
        <v>27856134.64</v>
      </c>
    </row>
    <row r="352" spans="2:4" ht="24.75" thickBot="1" thickTop="1">
      <c r="B352" s="2" t="s">
        <v>110</v>
      </c>
      <c r="C352" s="46">
        <f>C342-C351</f>
        <v>28312.53000000026</v>
      </c>
      <c r="D352" s="82">
        <f>D342-D351</f>
        <v>4122028.139999997</v>
      </c>
    </row>
    <row r="353" ht="24" thickTop="1"/>
    <row r="354" spans="2:4" ht="23.25">
      <c r="B354" s="99" t="s">
        <v>111</v>
      </c>
      <c r="C354" s="99"/>
      <c r="D354" s="99"/>
    </row>
    <row r="355" spans="2:4" ht="23.25">
      <c r="B355" s="83"/>
      <c r="C355" s="83"/>
      <c r="D355" s="83"/>
    </row>
    <row r="356" spans="2:4" ht="23.25">
      <c r="B356" s="99" t="s">
        <v>121</v>
      </c>
      <c r="C356" s="99"/>
      <c r="D356" s="99"/>
    </row>
    <row r="357" spans="2:4" ht="23.25">
      <c r="B357" s="99"/>
      <c r="C357" s="99"/>
      <c r="D357" s="99"/>
    </row>
    <row r="358" spans="2:4" ht="23.25">
      <c r="B358" s="99" t="s">
        <v>128</v>
      </c>
      <c r="C358" s="99"/>
      <c r="D358" s="99"/>
    </row>
    <row r="359" spans="2:4" ht="23.25">
      <c r="B359" s="84"/>
      <c r="C359" s="84"/>
      <c r="D359" s="84"/>
    </row>
    <row r="360" spans="2:4" ht="23.25">
      <c r="B360" s="84"/>
      <c r="C360" s="84"/>
      <c r="D360" s="84"/>
    </row>
    <row r="361" spans="2:4" ht="23.25">
      <c r="B361" s="84"/>
      <c r="C361" s="84"/>
      <c r="D361" s="84"/>
    </row>
    <row r="362" spans="2:4" ht="23.25">
      <c r="B362" s="84"/>
      <c r="C362" s="84"/>
      <c r="D362" s="84"/>
    </row>
    <row r="363" spans="2:4" ht="23.25">
      <c r="B363" s="84"/>
      <c r="C363" s="84"/>
      <c r="D363" s="84"/>
    </row>
    <row r="364" spans="1:4" ht="29.25">
      <c r="A364" s="100" t="s">
        <v>22</v>
      </c>
      <c r="B364" s="100"/>
      <c r="C364" s="100"/>
      <c r="D364" s="100"/>
    </row>
    <row r="365" spans="1:4" ht="29.25">
      <c r="A365" s="100" t="s">
        <v>98</v>
      </c>
      <c r="B365" s="100"/>
      <c r="C365" s="100"/>
      <c r="D365" s="100"/>
    </row>
    <row r="366" spans="1:4" ht="29.25">
      <c r="A366" s="100" t="s">
        <v>150</v>
      </c>
      <c r="B366" s="100"/>
      <c r="C366" s="100"/>
      <c r="D366" s="100"/>
    </row>
    <row r="367" spans="1:4" ht="23.25">
      <c r="A367" s="85" t="s">
        <v>100</v>
      </c>
      <c r="C367" s="47" t="s">
        <v>101</v>
      </c>
      <c r="D367" s="47" t="s">
        <v>102</v>
      </c>
    </row>
    <row r="368" spans="1:4" ht="23.25">
      <c r="A368" s="86"/>
      <c r="B368" s="2" t="s">
        <v>103</v>
      </c>
      <c r="C368" s="1">
        <v>1443447.15</v>
      </c>
      <c r="D368" s="1">
        <f>28243420-10075472</f>
        <v>18167948</v>
      </c>
    </row>
    <row r="369" spans="1:4" ht="23.25">
      <c r="A369" s="86"/>
      <c r="B369" s="2" t="s">
        <v>104</v>
      </c>
      <c r="C369" s="1"/>
      <c r="D369" s="1">
        <f aca="true" t="shared" si="17" ref="D369:D379">D331+C369</f>
        <v>10075472</v>
      </c>
    </row>
    <row r="370" spans="1:4" ht="23.25">
      <c r="A370" s="86"/>
      <c r="B370" s="2" t="s">
        <v>105</v>
      </c>
      <c r="C370" s="76">
        <v>49947.67</v>
      </c>
      <c r="D370" s="1">
        <v>561567.18</v>
      </c>
    </row>
    <row r="371" spans="1:4" ht="23.25">
      <c r="A371" s="86"/>
      <c r="B371" s="2" t="s">
        <v>32</v>
      </c>
      <c r="C371" s="76">
        <v>1900</v>
      </c>
      <c r="D371" s="1">
        <v>154385</v>
      </c>
    </row>
    <row r="372" spans="1:4" ht="23.25">
      <c r="A372" s="86"/>
      <c r="B372" s="2" t="s">
        <v>4</v>
      </c>
      <c r="C372" s="76"/>
      <c r="D372" s="1">
        <f t="shared" si="17"/>
        <v>700</v>
      </c>
    </row>
    <row r="373" spans="1:4" ht="23.25">
      <c r="A373" s="86"/>
      <c r="B373" s="2" t="s">
        <v>84</v>
      </c>
      <c r="C373" s="1">
        <v>-49400</v>
      </c>
      <c r="D373" s="1">
        <f t="shared" si="17"/>
        <v>4497200</v>
      </c>
    </row>
    <row r="374" spans="1:4" ht="23.25">
      <c r="A374" s="86"/>
      <c r="B374" s="2" t="s">
        <v>85</v>
      </c>
      <c r="C374" s="1">
        <v>-14500</v>
      </c>
      <c r="D374" s="1">
        <f t="shared" si="17"/>
        <v>596500</v>
      </c>
    </row>
    <row r="375" spans="1:4" ht="23.25">
      <c r="A375" s="86"/>
      <c r="B375" s="2" t="s">
        <v>6</v>
      </c>
      <c r="C375" s="1"/>
      <c r="D375" s="1">
        <f t="shared" si="17"/>
        <v>3000</v>
      </c>
    </row>
    <row r="376" spans="1:4" ht="23.25">
      <c r="A376" s="86"/>
      <c r="B376" s="2" t="s">
        <v>88</v>
      </c>
      <c r="C376" s="1">
        <v>9360</v>
      </c>
      <c r="D376" s="1">
        <v>342836</v>
      </c>
    </row>
    <row r="377" spans="1:4" ht="23.25">
      <c r="A377" s="86"/>
      <c r="B377" s="2" t="s">
        <v>10</v>
      </c>
      <c r="C377" s="1"/>
      <c r="D377" s="1">
        <f t="shared" si="17"/>
        <v>445</v>
      </c>
    </row>
    <row r="378" spans="1:4" ht="23.25">
      <c r="A378" s="86"/>
      <c r="B378" s="2" t="s">
        <v>11</v>
      </c>
      <c r="C378" s="1">
        <v>638</v>
      </c>
      <c r="D378" s="1">
        <v>457188</v>
      </c>
    </row>
    <row r="379" spans="1:4" ht="23.25">
      <c r="A379" s="86"/>
      <c r="B379" s="2" t="s">
        <v>8</v>
      </c>
      <c r="C379" s="1"/>
      <c r="D379" s="1">
        <f t="shared" si="17"/>
        <v>341</v>
      </c>
    </row>
    <row r="380" spans="1:4" ht="26.25" thickBot="1">
      <c r="A380" s="86"/>
      <c r="B380" s="77" t="s">
        <v>51</v>
      </c>
      <c r="C380" s="78">
        <f>SUM(C368:C379)</f>
        <v>1441392.8199999998</v>
      </c>
      <c r="D380" s="46">
        <f>SUM(D368:D379)</f>
        <v>34857582.18</v>
      </c>
    </row>
    <row r="381" ht="24" thickTop="1">
      <c r="A381" s="85" t="s">
        <v>74</v>
      </c>
    </row>
    <row r="382" spans="2:4" ht="23.25">
      <c r="B382" s="2" t="s">
        <v>106</v>
      </c>
      <c r="C382" s="79">
        <v>2037886.27</v>
      </c>
      <c r="D382" s="1">
        <v>19323550.29</v>
      </c>
    </row>
    <row r="383" spans="2:4" ht="23.25">
      <c r="B383" s="2" t="s">
        <v>107</v>
      </c>
      <c r="C383" s="79">
        <v>43581.36</v>
      </c>
      <c r="D383" s="1">
        <v>579230.97</v>
      </c>
    </row>
    <row r="384" spans="2:4" ht="23.25">
      <c r="B384" s="2" t="s">
        <v>32</v>
      </c>
      <c r="C384" s="79">
        <v>451300</v>
      </c>
      <c r="D384" s="1">
        <v>4551279</v>
      </c>
    </row>
    <row r="385" spans="2:4" ht="23.25">
      <c r="B385" s="2" t="s">
        <v>108</v>
      </c>
      <c r="C385" s="79"/>
      <c r="D385" s="1">
        <v>1948796</v>
      </c>
    </row>
    <row r="386" spans="2:4" ht="23.25">
      <c r="B386" s="2" t="s">
        <v>109</v>
      </c>
      <c r="C386" s="79"/>
      <c r="D386" s="1">
        <f>D348+C386</f>
        <v>2576</v>
      </c>
    </row>
    <row r="387" spans="2:4" ht="23.25">
      <c r="B387" s="2" t="s">
        <v>86</v>
      </c>
      <c r="C387" s="79"/>
      <c r="D387" s="1">
        <f>D349+C387</f>
        <v>390905.96</v>
      </c>
    </row>
    <row r="388" spans="2:4" ht="23.25">
      <c r="B388" s="2" t="s">
        <v>11</v>
      </c>
      <c r="C388" s="79"/>
      <c r="D388" s="1">
        <f>D350+C388</f>
        <v>5446760</v>
      </c>
    </row>
    <row r="389" spans="2:4" ht="26.25" thickBot="1">
      <c r="B389" s="77" t="s">
        <v>51</v>
      </c>
      <c r="C389" s="80">
        <f>SUM(C382:C388)</f>
        <v>2532767.63</v>
      </c>
      <c r="D389" s="80">
        <f>SUM(D382:D388)</f>
        <v>32243098.22</v>
      </c>
    </row>
    <row r="390" spans="2:4" ht="24.75" thickBot="1" thickTop="1">
      <c r="B390" s="2" t="s">
        <v>110</v>
      </c>
      <c r="C390" s="46">
        <f>C380-C389</f>
        <v>-1091374.81</v>
      </c>
      <c r="D390" s="82">
        <f>D380-D389</f>
        <v>2614483.960000001</v>
      </c>
    </row>
    <row r="391" ht="24" thickTop="1"/>
    <row r="392" spans="2:4" ht="23.25">
      <c r="B392" s="99" t="s">
        <v>111</v>
      </c>
      <c r="C392" s="99"/>
      <c r="D392" s="99"/>
    </row>
    <row r="393" spans="2:4" ht="23.25">
      <c r="B393" s="83"/>
      <c r="C393" s="83"/>
      <c r="D393" s="83"/>
    </row>
    <row r="394" spans="2:4" ht="23.25">
      <c r="B394" s="99" t="s">
        <v>121</v>
      </c>
      <c r="C394" s="99"/>
      <c r="D394" s="99"/>
    </row>
    <row r="395" spans="2:4" ht="23.25">
      <c r="B395" s="99"/>
      <c r="C395" s="99"/>
      <c r="D395" s="99"/>
    </row>
    <row r="396" spans="2:4" ht="23.25">
      <c r="B396" s="99" t="s">
        <v>128</v>
      </c>
      <c r="C396" s="99"/>
      <c r="D396" s="99"/>
    </row>
  </sheetData>
  <sheetProtection/>
  <mergeCells count="76">
    <mergeCell ref="B395:D395"/>
    <mergeCell ref="B396:D396"/>
    <mergeCell ref="A364:D364"/>
    <mergeCell ref="A365:D365"/>
    <mergeCell ref="A366:D366"/>
    <mergeCell ref="B392:D392"/>
    <mergeCell ref="B394:D394"/>
    <mergeCell ref="B357:D357"/>
    <mergeCell ref="B358:D358"/>
    <mergeCell ref="A326:D326"/>
    <mergeCell ref="A327:D327"/>
    <mergeCell ref="A328:D328"/>
    <mergeCell ref="B354:D354"/>
    <mergeCell ref="B356:D356"/>
    <mergeCell ref="B324:D324"/>
    <mergeCell ref="B325:D325"/>
    <mergeCell ref="A293:D293"/>
    <mergeCell ref="A294:D294"/>
    <mergeCell ref="A295:D295"/>
    <mergeCell ref="B321:D321"/>
    <mergeCell ref="B323:D323"/>
    <mergeCell ref="B292:D292"/>
    <mergeCell ref="B259:D259"/>
    <mergeCell ref="A260:D260"/>
    <mergeCell ref="A261:D261"/>
    <mergeCell ref="A262:D262"/>
    <mergeCell ref="B288:D288"/>
    <mergeCell ref="B290:D290"/>
    <mergeCell ref="A228:D228"/>
    <mergeCell ref="A229:D229"/>
    <mergeCell ref="A230:D230"/>
    <mergeCell ref="B256:D256"/>
    <mergeCell ref="B258:D258"/>
    <mergeCell ref="B291:D291"/>
    <mergeCell ref="A175:D175"/>
    <mergeCell ref="A176:D176"/>
    <mergeCell ref="A177:D177"/>
    <mergeCell ref="B204:D204"/>
    <mergeCell ref="B206:D206"/>
    <mergeCell ref="B207:D207"/>
    <mergeCell ref="B132:D132"/>
    <mergeCell ref="B133:D133"/>
    <mergeCell ref="B134:D134"/>
    <mergeCell ref="A139:D139"/>
    <mergeCell ref="B208:D208"/>
    <mergeCell ref="A141:D141"/>
    <mergeCell ref="B166:D166"/>
    <mergeCell ref="B168:D168"/>
    <mergeCell ref="B169:D169"/>
    <mergeCell ref="B170:D170"/>
    <mergeCell ref="A68:D68"/>
    <mergeCell ref="A69:D69"/>
    <mergeCell ref="A140:D140"/>
    <mergeCell ref="B95:D95"/>
    <mergeCell ref="B96:D96"/>
    <mergeCell ref="B97:D97"/>
    <mergeCell ref="A103:D103"/>
    <mergeCell ref="A104:D104"/>
    <mergeCell ref="A105:D105"/>
    <mergeCell ref="B130:D130"/>
    <mergeCell ref="B93:D93"/>
    <mergeCell ref="B31:D31"/>
    <mergeCell ref="A34:D34"/>
    <mergeCell ref="A35:D35"/>
    <mergeCell ref="A36:D36"/>
    <mergeCell ref="B60:D60"/>
    <mergeCell ref="B62:D62"/>
    <mergeCell ref="B63:D63"/>
    <mergeCell ref="B64:D64"/>
    <mergeCell ref="A67:D67"/>
    <mergeCell ref="B30:D30"/>
    <mergeCell ref="A1:D1"/>
    <mergeCell ref="A2:D2"/>
    <mergeCell ref="A3:D3"/>
    <mergeCell ref="B27:D27"/>
    <mergeCell ref="B29:D29"/>
  </mergeCells>
  <printOptions/>
  <pageMargins left="0.7086614173228347" right="0.31496062992125984" top="0.35433070866141736" bottom="0.15748031496062992" header="0.31496062992125984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:F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2014-01-23T04:16:14Z</dcterms:modified>
  <cp:category/>
  <cp:version/>
  <cp:contentType/>
  <cp:contentStatus/>
</cp:coreProperties>
</file>